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785" activeTab="2"/>
  </bookViews>
  <sheets>
    <sheet name="資本回収係数" sheetId="4" r:id="rId1"/>
    <sheet name="コンバインドサイクル" sheetId="5" r:id="rId2"/>
    <sheet name="ガスタービン" sheetId="11" r:id="rId3"/>
  </sheets>
  <calcPr calcId="144525"/>
</workbook>
</file>

<file path=xl/calcChain.xml><?xml version="1.0" encoding="utf-8"?>
<calcChain xmlns="http://schemas.openxmlformats.org/spreadsheetml/2006/main">
  <c r="C24" i="11" l="1"/>
  <c r="C23" i="11"/>
  <c r="C22" i="11"/>
  <c r="C21" i="11"/>
  <c r="C20" i="11"/>
  <c r="C19" i="11"/>
  <c r="B13" i="11"/>
  <c r="D14" i="11" s="1"/>
  <c r="D11" i="11"/>
  <c r="B10" i="11"/>
  <c r="B5" i="11"/>
  <c r="B6" i="11" s="1"/>
  <c r="D11" i="5"/>
  <c r="B10" i="5"/>
  <c r="B13" i="5" s="1"/>
  <c r="D14" i="5" s="1"/>
  <c r="C20" i="5"/>
  <c r="C21" i="5"/>
  <c r="C22" i="5"/>
  <c r="C23" i="5"/>
  <c r="C24" i="5"/>
  <c r="C19" i="5"/>
  <c r="B5" i="5"/>
  <c r="B6" i="5" s="1"/>
  <c r="D5" i="4"/>
  <c r="O24" i="11" l="1"/>
  <c r="K24" i="11"/>
  <c r="G24" i="11"/>
  <c r="M23" i="11"/>
  <c r="I23" i="11"/>
  <c r="E23" i="11"/>
  <c r="O22" i="11"/>
  <c r="K22" i="11"/>
  <c r="G22" i="11"/>
  <c r="M21" i="11"/>
  <c r="I21" i="11"/>
  <c r="O20" i="11"/>
  <c r="K20" i="11"/>
  <c r="G20" i="11"/>
  <c r="M19" i="11"/>
  <c r="I19" i="11"/>
  <c r="B14" i="11"/>
  <c r="N24" i="11"/>
  <c r="J24" i="11"/>
  <c r="F24" i="11"/>
  <c r="P23" i="11"/>
  <c r="L23" i="11"/>
  <c r="H23" i="11"/>
  <c r="D23" i="11"/>
  <c r="N22" i="11"/>
  <c r="J22" i="11"/>
  <c r="F22" i="11"/>
  <c r="P21" i="11"/>
  <c r="L21" i="11"/>
  <c r="H21" i="11"/>
  <c r="D21" i="11"/>
  <c r="N20" i="11"/>
  <c r="J20" i="11"/>
  <c r="F20" i="11"/>
  <c r="P19" i="11"/>
  <c r="L19" i="11"/>
  <c r="H19" i="11"/>
  <c r="D19" i="11"/>
  <c r="M24" i="11"/>
  <c r="I24" i="11"/>
  <c r="E24" i="11"/>
  <c r="O23" i="11"/>
  <c r="K23" i="11"/>
  <c r="G23" i="11"/>
  <c r="M22" i="11"/>
  <c r="I22" i="11"/>
  <c r="E22" i="11"/>
  <c r="O21" i="11"/>
  <c r="K21" i="11"/>
  <c r="G21" i="11"/>
  <c r="M20" i="11"/>
  <c r="I20" i="11"/>
  <c r="E20" i="11"/>
  <c r="O19" i="11"/>
  <c r="K19" i="11"/>
  <c r="G19" i="11"/>
  <c r="P24" i="11"/>
  <c r="L24" i="11"/>
  <c r="H24" i="11"/>
  <c r="D24" i="11"/>
  <c r="N23" i="11"/>
  <c r="J23" i="11"/>
  <c r="F23" i="11"/>
  <c r="P22" i="11"/>
  <c r="L22" i="11"/>
  <c r="H22" i="11"/>
  <c r="D22" i="11"/>
  <c r="N21" i="11"/>
  <c r="J21" i="11"/>
  <c r="F21" i="11"/>
  <c r="P20" i="11"/>
  <c r="L20" i="11"/>
  <c r="H20" i="11"/>
  <c r="D20" i="11"/>
  <c r="N19" i="11"/>
  <c r="J19" i="11"/>
  <c r="F19" i="11"/>
  <c r="E21" i="11"/>
  <c r="E19" i="11"/>
  <c r="G19" i="5"/>
  <c r="E23" i="5"/>
  <c r="E22" i="5"/>
  <c r="G22" i="5"/>
  <c r="G23" i="5"/>
  <c r="I21" i="5"/>
  <c r="G21" i="5"/>
  <c r="G24" i="5"/>
  <c r="I23" i="5"/>
  <c r="E21" i="5"/>
  <c r="E24" i="5"/>
  <c r="E20" i="5"/>
  <c r="G20" i="5"/>
  <c r="B14" i="5"/>
  <c r="E19" i="5"/>
  <c r="I22" i="5"/>
  <c r="I19" i="5"/>
  <c r="I24" i="5"/>
  <c r="I20" i="5"/>
  <c r="D19" i="5"/>
  <c r="D21" i="5"/>
  <c r="D20" i="5"/>
  <c r="F19" i="5" l="1"/>
  <c r="F20" i="5"/>
  <c r="F21" i="5"/>
  <c r="F22" i="5"/>
  <c r="F23" i="5"/>
  <c r="F24" i="5"/>
  <c r="H22" i="5"/>
  <c r="J22" i="5"/>
  <c r="K22" i="5"/>
  <c r="L22" i="5"/>
  <c r="M22" i="5"/>
  <c r="N22" i="5"/>
  <c r="O22" i="5"/>
  <c r="P22" i="5"/>
  <c r="H23" i="5"/>
  <c r="J23" i="5"/>
  <c r="K23" i="5"/>
  <c r="L23" i="5"/>
  <c r="M23" i="5"/>
  <c r="N23" i="5"/>
  <c r="O23" i="5"/>
  <c r="P23" i="5"/>
  <c r="H24" i="5"/>
  <c r="J24" i="5"/>
  <c r="K24" i="5"/>
  <c r="L24" i="5"/>
  <c r="M24" i="5"/>
  <c r="N24" i="5"/>
  <c r="O24" i="5"/>
  <c r="P24" i="5"/>
  <c r="D24" i="5"/>
  <c r="D23" i="5"/>
  <c r="D22" i="5"/>
  <c r="H21" i="5"/>
  <c r="J21" i="5"/>
  <c r="K21" i="5"/>
  <c r="L21" i="5"/>
  <c r="M21" i="5"/>
  <c r="N21" i="5"/>
  <c r="O21" i="5"/>
  <c r="P21" i="5"/>
  <c r="P20" i="5"/>
  <c r="J19" i="5"/>
  <c r="H19" i="5"/>
  <c r="H20" i="5"/>
  <c r="J20" i="5"/>
  <c r="K20" i="5"/>
  <c r="L20" i="5"/>
  <c r="M20" i="5"/>
  <c r="N20" i="5"/>
  <c r="O20" i="5"/>
  <c r="L19" i="5"/>
  <c r="M19" i="5"/>
  <c r="N19" i="5"/>
  <c r="O19" i="5"/>
  <c r="P19" i="5"/>
  <c r="K19" i="5"/>
  <c r="E7" i="4"/>
  <c r="F7" i="4"/>
  <c r="G7" i="4"/>
  <c r="H7" i="4"/>
  <c r="I7" i="4"/>
  <c r="J7" i="4"/>
  <c r="K7" i="4"/>
  <c r="E8" i="4"/>
  <c r="F8" i="4"/>
  <c r="G8" i="4"/>
  <c r="H8" i="4"/>
  <c r="I8" i="4"/>
  <c r="J8" i="4"/>
  <c r="K8" i="4"/>
  <c r="E9" i="4"/>
  <c r="F9" i="4"/>
  <c r="G9" i="4"/>
  <c r="H9" i="4"/>
  <c r="I9" i="4"/>
  <c r="J9" i="4"/>
  <c r="K9" i="4"/>
  <c r="E10" i="4"/>
  <c r="F10" i="4"/>
  <c r="G10" i="4"/>
  <c r="H10" i="4"/>
  <c r="I10" i="4"/>
  <c r="J10" i="4"/>
  <c r="K10" i="4"/>
  <c r="D10" i="4"/>
  <c r="D9" i="4"/>
  <c r="D8" i="4"/>
  <c r="D7" i="4"/>
  <c r="E6" i="4"/>
  <c r="F6" i="4"/>
  <c r="G6" i="4"/>
  <c r="H6" i="4"/>
  <c r="I6" i="4"/>
  <c r="J6" i="4"/>
  <c r="K6" i="4"/>
  <c r="D6" i="4"/>
  <c r="E5" i="4"/>
  <c r="F5" i="4"/>
  <c r="G5" i="4"/>
  <c r="H5" i="4"/>
  <c r="I5" i="4"/>
  <c r="J5" i="4"/>
  <c r="K5" i="4"/>
</calcChain>
</file>

<file path=xl/sharedStrings.xml><?xml version="1.0" encoding="utf-8"?>
<sst xmlns="http://schemas.openxmlformats.org/spreadsheetml/2006/main" count="59" uniqueCount="31">
  <si>
    <t>WACC</t>
    <phoneticPr fontId="1"/>
  </si>
  <si>
    <r>
      <rPr>
        <sz val="11"/>
        <color theme="1"/>
        <rFont val="ＭＳ Ｐゴシック"/>
        <family val="2"/>
        <charset val="128"/>
      </rPr>
      <t>割引率</t>
    </r>
    <rPh sb="0" eb="2">
      <t>ワリビキ</t>
    </rPh>
    <rPh sb="2" eb="3">
      <t>リツ</t>
    </rPh>
    <phoneticPr fontId="1"/>
  </si>
  <si>
    <r>
      <rPr>
        <sz val="11"/>
        <color theme="1"/>
        <rFont val="ＭＳ Ｐゴシック"/>
        <family val="2"/>
        <charset val="128"/>
      </rPr>
      <t>耐用年数</t>
    </r>
    <rPh sb="0" eb="2">
      <t>タイヨウ</t>
    </rPh>
    <rPh sb="2" eb="4">
      <t>ネンスウ</t>
    </rPh>
    <phoneticPr fontId="1"/>
  </si>
  <si>
    <t>Cost</t>
    <phoneticPr fontId="1"/>
  </si>
  <si>
    <t>[円/KW]</t>
    <rPh sb="1" eb="2">
      <t>エン</t>
    </rPh>
    <phoneticPr fontId="1"/>
  </si>
  <si>
    <t>資本回収率</t>
    <rPh sb="0" eb="2">
      <t>シホン</t>
    </rPh>
    <rPh sb="2" eb="4">
      <t>カイシュウ</t>
    </rPh>
    <rPh sb="4" eb="5">
      <t>リツ</t>
    </rPh>
    <phoneticPr fontId="1"/>
  </si>
  <si>
    <t>資本回収期間</t>
    <rPh sb="0" eb="2">
      <t>シホン</t>
    </rPh>
    <rPh sb="2" eb="4">
      <t>カイシュウ</t>
    </rPh>
    <rPh sb="4" eb="6">
      <t>キカン</t>
    </rPh>
    <phoneticPr fontId="1"/>
  </si>
  <si>
    <t>年</t>
    <rPh sb="0" eb="1">
      <t>ネン</t>
    </rPh>
    <phoneticPr fontId="1"/>
  </si>
  <si>
    <t>割引率</t>
    <rPh sb="0" eb="2">
      <t>ワリビキ</t>
    </rPh>
    <rPh sb="2" eb="3">
      <t>リツ</t>
    </rPh>
    <phoneticPr fontId="1"/>
  </si>
  <si>
    <t>PC</t>
    <phoneticPr fontId="1"/>
  </si>
  <si>
    <t>/PF</t>
    <phoneticPr fontId="1"/>
  </si>
  <si>
    <t>円/USD</t>
    <rPh sb="0" eb="1">
      <t>エン</t>
    </rPh>
    <phoneticPr fontId="1"/>
  </si>
  <si>
    <t>[円/USD]</t>
    <rPh sb="1" eb="2">
      <t>エン</t>
    </rPh>
    <phoneticPr fontId="1"/>
  </si>
  <si>
    <t>設備利用率</t>
    <rPh sb="0" eb="2">
      <t>セツビ</t>
    </rPh>
    <rPh sb="2" eb="4">
      <t>リヨウ</t>
    </rPh>
    <rPh sb="4" eb="5">
      <t>リツ</t>
    </rPh>
    <phoneticPr fontId="1"/>
  </si>
  <si>
    <t>燃料価格</t>
    <rPh sb="0" eb="2">
      <t>ネンリョウ</t>
    </rPh>
    <rPh sb="2" eb="4">
      <t>カカク</t>
    </rPh>
    <phoneticPr fontId="1"/>
  </si>
  <si>
    <t>LNG熱量</t>
    <rPh sb="3" eb="5">
      <t>ネツリョウ</t>
    </rPh>
    <phoneticPr fontId="1"/>
  </si>
  <si>
    <t>[kJ/Btu]</t>
    <phoneticPr fontId="1"/>
  </si>
  <si>
    <t>KWh</t>
    <phoneticPr fontId="1"/>
  </si>
  <si>
    <t>J</t>
    <phoneticPr fontId="1"/>
  </si>
  <si>
    <t>1MMBtu</t>
    <phoneticPr fontId="1"/>
  </si>
  <si>
    <t>MWh</t>
    <phoneticPr fontId="1"/>
  </si>
  <si>
    <t>OM費用</t>
    <rPh sb="2" eb="4">
      <t>ヒヨウ</t>
    </rPh>
    <phoneticPr fontId="1"/>
  </si>
  <si>
    <t>円/KW</t>
    <rPh sb="0" eb="1">
      <t>エン</t>
    </rPh>
    <phoneticPr fontId="1"/>
  </si>
  <si>
    <t>効率</t>
    <rPh sb="0" eb="2">
      <t>コウリツ</t>
    </rPh>
    <phoneticPr fontId="1"/>
  </si>
  <si>
    <t>%</t>
    <phoneticPr fontId="1"/>
  </si>
  <si>
    <t>PL</t>
    <phoneticPr fontId="1"/>
  </si>
  <si>
    <t>燃料</t>
    <rPh sb="0" eb="2">
      <t>ネンリョウ</t>
    </rPh>
    <phoneticPr fontId="1"/>
  </si>
  <si>
    <t>PL[KWh]</t>
    <phoneticPr fontId="1"/>
  </si>
  <si>
    <t>/PF[円/KWh]</t>
    <rPh sb="4" eb="5">
      <t>エン</t>
    </rPh>
    <phoneticPr fontId="1"/>
  </si>
  <si>
    <t>/PF+</t>
    <phoneticPr fontId="1"/>
  </si>
  <si>
    <t>発電原価=</t>
    <rPh sb="0" eb="2">
      <t>ハツデン</t>
    </rPh>
    <rPh sb="2" eb="4">
      <t>ゲンカ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</si>
</sst>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0"/>
    <numFmt numFmtId="177" formatCode="#,##0.000000"/>
    <numFmt numFmtId="178" formatCode="0.0_ "/>
    <numFmt numFmtId="179" formatCode="#,##0.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9" fontId="0" fillId="0" borderId="0" xfId="0" applyNumberFormat="1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>
      <alignment vertical="center"/>
    </xf>
    <xf numFmtId="3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  <color rgb="FF0099FF"/>
      <color rgb="FF3366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35390855863297"/>
          <c:y val="4.7602251353458205E-2"/>
          <c:w val="0.79760842831708978"/>
          <c:h val="0.7959884714683144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33FF"/>
              </a:solidFill>
            </a:ln>
          </c:spPr>
          <c:marker>
            <c:symbol val="none"/>
          </c:marker>
          <c:xVal>
            <c:numRef>
              <c:f>コンバインドサイクル!$D$18:$P$18</c:f>
              <c:numCache>
                <c:formatCode>General</c:formatCode>
                <c:ptCount val="13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90</c:v>
                </c:pt>
              </c:numCache>
            </c:numRef>
          </c:xVal>
          <c:yVal>
            <c:numRef>
              <c:f>コンバインドサイクル!$D$19:$P$19</c:f>
              <c:numCache>
                <c:formatCode>General</c:formatCode>
                <c:ptCount val="13"/>
                <c:pt idx="0">
                  <c:v>36.250965595669292</c:v>
                </c:pt>
                <c:pt idx="1">
                  <c:v>23.878240303386196</c:v>
                </c:pt>
                <c:pt idx="2">
                  <c:v>19.753998539291832</c:v>
                </c:pt>
                <c:pt idx="3">
                  <c:v>14.255009520499344</c:v>
                </c:pt>
                <c:pt idx="4">
                  <c:v>11.505515011103101</c:v>
                </c:pt>
                <c:pt idx="5">
                  <c:v>9.8558183054653554</c:v>
                </c:pt>
                <c:pt idx="6">
                  <c:v>8.7560205017068569</c:v>
                </c:pt>
                <c:pt idx="7">
                  <c:v>7.3812732470087354</c:v>
                </c:pt>
                <c:pt idx="8">
                  <c:v>6.5564248941898633</c:v>
                </c:pt>
                <c:pt idx="9">
                  <c:v>6.006525992310614</c:v>
                </c:pt>
                <c:pt idx="10">
                  <c:v>5.6137410623968655</c:v>
                </c:pt>
                <c:pt idx="11">
                  <c:v>5.3191523649615533</c:v>
                </c:pt>
                <c:pt idx="12">
                  <c:v>5.0900278225118658</c:v>
                </c:pt>
              </c:numCache>
            </c:numRef>
          </c:yVal>
          <c:smooth val="0"/>
        </c:ser>
        <c:ser>
          <c:idx val="1"/>
          <c:order val="1"/>
          <c:spPr>
            <a:ln w="15875"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コンバインドサイクル!$D$18:$P$18</c:f>
              <c:numCache>
                <c:formatCode>General</c:formatCode>
                <c:ptCount val="13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90</c:v>
                </c:pt>
              </c:numCache>
            </c:numRef>
          </c:xVal>
          <c:yVal>
            <c:numRef>
              <c:f>コンバインドサイクル!$D$20:$P$20</c:f>
              <c:numCache>
                <c:formatCode>General</c:formatCode>
                <c:ptCount val="13"/>
                <c:pt idx="0">
                  <c:v>39.507997078583664</c:v>
                </c:pt>
                <c:pt idx="1">
                  <c:v>27.135271786300567</c:v>
                </c:pt>
                <c:pt idx="2">
                  <c:v>23.011030022206203</c:v>
                </c:pt>
                <c:pt idx="3">
                  <c:v>17.512041003413714</c:v>
                </c:pt>
                <c:pt idx="4">
                  <c:v>14.762546494017471</c:v>
                </c:pt>
                <c:pt idx="5">
                  <c:v>13.112849788379727</c:v>
                </c:pt>
                <c:pt idx="6">
                  <c:v>12.013051984621228</c:v>
                </c:pt>
                <c:pt idx="7">
                  <c:v>10.638304729923107</c:v>
                </c:pt>
                <c:pt idx="8">
                  <c:v>9.8134563771042345</c:v>
                </c:pt>
                <c:pt idx="9">
                  <c:v>9.2635574752249852</c:v>
                </c:pt>
                <c:pt idx="10">
                  <c:v>8.8707725453112367</c:v>
                </c:pt>
                <c:pt idx="11">
                  <c:v>8.5761838478759245</c:v>
                </c:pt>
                <c:pt idx="12">
                  <c:v>8.347059305426237</c:v>
                </c:pt>
              </c:numCache>
            </c:numRef>
          </c:yVal>
          <c:smooth val="0"/>
        </c:ser>
        <c:ser>
          <c:idx val="2"/>
          <c:order val="2"/>
          <c:spPr>
            <a:ln w="15875">
              <a:solidFill>
                <a:srgbClr val="0099FF"/>
              </a:solidFill>
            </a:ln>
          </c:spPr>
          <c:marker>
            <c:symbol val="none"/>
          </c:marker>
          <c:xVal>
            <c:numRef>
              <c:f>コンバインドサイクル!$D$18:$P$18</c:f>
              <c:numCache>
                <c:formatCode>General</c:formatCode>
                <c:ptCount val="13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90</c:v>
                </c:pt>
              </c:numCache>
            </c:numRef>
          </c:xVal>
          <c:yVal>
            <c:numRef>
              <c:f>コンバインドサイクル!$D$21:$P$21</c:f>
              <c:numCache>
                <c:formatCode>General</c:formatCode>
                <c:ptCount val="13"/>
                <c:pt idx="0">
                  <c:v>42.765028561498035</c:v>
                </c:pt>
                <c:pt idx="1">
                  <c:v>30.392303269214935</c:v>
                </c:pt>
                <c:pt idx="2">
                  <c:v>26.268061505120571</c:v>
                </c:pt>
                <c:pt idx="3">
                  <c:v>20.769072486328085</c:v>
                </c:pt>
                <c:pt idx="4">
                  <c:v>18.019577976931842</c:v>
                </c:pt>
                <c:pt idx="5">
                  <c:v>16.369881271294098</c:v>
                </c:pt>
                <c:pt idx="6">
                  <c:v>15.270083467535599</c:v>
                </c:pt>
                <c:pt idx="7">
                  <c:v>13.895336212837478</c:v>
                </c:pt>
                <c:pt idx="8">
                  <c:v>13.070487860018604</c:v>
                </c:pt>
                <c:pt idx="9">
                  <c:v>12.520588958139355</c:v>
                </c:pt>
                <c:pt idx="10">
                  <c:v>12.127804028225606</c:v>
                </c:pt>
                <c:pt idx="11">
                  <c:v>11.833215330790294</c:v>
                </c:pt>
                <c:pt idx="12">
                  <c:v>11.604090788340606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コンバインドサイクル!$D$18:$P$18</c:f>
              <c:numCache>
                <c:formatCode>General</c:formatCode>
                <c:ptCount val="13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90</c:v>
                </c:pt>
              </c:numCache>
            </c:numRef>
          </c:xVal>
          <c:yVal>
            <c:numRef>
              <c:f>コンバインドサイクル!$D$22:$P$22</c:f>
              <c:numCache>
                <c:formatCode>General</c:formatCode>
                <c:ptCount val="13"/>
                <c:pt idx="0">
                  <c:v>46.022060044412406</c:v>
                </c:pt>
                <c:pt idx="1">
                  <c:v>33.649334752129306</c:v>
                </c:pt>
                <c:pt idx="2">
                  <c:v>29.525092988034942</c:v>
                </c:pt>
                <c:pt idx="3">
                  <c:v>24.026103969242456</c:v>
                </c:pt>
                <c:pt idx="4">
                  <c:v>21.276609459846213</c:v>
                </c:pt>
                <c:pt idx="5">
                  <c:v>19.626912754208469</c:v>
                </c:pt>
                <c:pt idx="6">
                  <c:v>18.52711495044997</c:v>
                </c:pt>
                <c:pt idx="7">
                  <c:v>17.152367695751849</c:v>
                </c:pt>
                <c:pt idx="8">
                  <c:v>16.327519342932973</c:v>
                </c:pt>
                <c:pt idx="9">
                  <c:v>15.777620441053726</c:v>
                </c:pt>
                <c:pt idx="10">
                  <c:v>15.384835511139977</c:v>
                </c:pt>
                <c:pt idx="11">
                  <c:v>15.090246813704665</c:v>
                </c:pt>
                <c:pt idx="12">
                  <c:v>14.861122271254978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xVal>
            <c:numRef>
              <c:f>コンバインドサイクル!$D$18:$P$18</c:f>
              <c:numCache>
                <c:formatCode>General</c:formatCode>
                <c:ptCount val="13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90</c:v>
                </c:pt>
              </c:numCache>
            </c:numRef>
          </c:xVal>
          <c:yVal>
            <c:numRef>
              <c:f>コンバインドサイクル!$D$23:$P$23</c:f>
              <c:numCache>
                <c:formatCode>General</c:formatCode>
                <c:ptCount val="13"/>
                <c:pt idx="0">
                  <c:v>49.279091527326777</c:v>
                </c:pt>
                <c:pt idx="1">
                  <c:v>36.906366235043677</c:v>
                </c:pt>
                <c:pt idx="2">
                  <c:v>32.782124470949313</c:v>
                </c:pt>
                <c:pt idx="3">
                  <c:v>27.283135452156827</c:v>
                </c:pt>
                <c:pt idx="4">
                  <c:v>24.533640942760584</c:v>
                </c:pt>
                <c:pt idx="5">
                  <c:v>22.88394423712284</c:v>
                </c:pt>
                <c:pt idx="6">
                  <c:v>21.784146433364342</c:v>
                </c:pt>
                <c:pt idx="7">
                  <c:v>20.40939917866622</c:v>
                </c:pt>
                <c:pt idx="8">
                  <c:v>19.584550825847348</c:v>
                </c:pt>
                <c:pt idx="9">
                  <c:v>19.034651923968099</c:v>
                </c:pt>
                <c:pt idx="10">
                  <c:v>18.64186699405435</c:v>
                </c:pt>
                <c:pt idx="11">
                  <c:v>18.347278296619038</c:v>
                </c:pt>
                <c:pt idx="12">
                  <c:v>18.118153754169352</c:v>
                </c:pt>
              </c:numCache>
            </c:numRef>
          </c:yVal>
          <c:smooth val="0"/>
        </c:ser>
        <c:ser>
          <c:idx val="5"/>
          <c:order val="5"/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コンバインドサイクル!$D$18:$P$18</c:f>
              <c:numCache>
                <c:formatCode>General</c:formatCode>
                <c:ptCount val="13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90</c:v>
                </c:pt>
              </c:numCache>
            </c:numRef>
          </c:xVal>
          <c:yVal>
            <c:numRef>
              <c:f>コンバインドサイクル!$D$24:$P$24</c:f>
              <c:numCache>
                <c:formatCode>General</c:formatCode>
                <c:ptCount val="13"/>
                <c:pt idx="0">
                  <c:v>52.536123010241141</c:v>
                </c:pt>
                <c:pt idx="1">
                  <c:v>40.163397717958048</c:v>
                </c:pt>
                <c:pt idx="2">
                  <c:v>36.039155953863684</c:v>
                </c:pt>
                <c:pt idx="3">
                  <c:v>30.540166935071198</c:v>
                </c:pt>
                <c:pt idx="4">
                  <c:v>27.790672425674956</c:v>
                </c:pt>
                <c:pt idx="5">
                  <c:v>26.140975720037208</c:v>
                </c:pt>
                <c:pt idx="6">
                  <c:v>25.041177916278709</c:v>
                </c:pt>
                <c:pt idx="7">
                  <c:v>23.666430661580588</c:v>
                </c:pt>
                <c:pt idx="8">
                  <c:v>22.841582308761716</c:v>
                </c:pt>
                <c:pt idx="9">
                  <c:v>22.291683406882466</c:v>
                </c:pt>
                <c:pt idx="10">
                  <c:v>21.898898476968718</c:v>
                </c:pt>
                <c:pt idx="11">
                  <c:v>21.604309779533406</c:v>
                </c:pt>
                <c:pt idx="12">
                  <c:v>21.37518523708372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073984"/>
        <c:axId val="118079872"/>
      </c:scatterChart>
      <c:valAx>
        <c:axId val="1180739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in"/>
        <c:minorTickMark val="in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100">
                <a:latin typeface="+mn-lt"/>
              </a:defRPr>
            </a:pPr>
            <a:endParaRPr lang="ja-JP"/>
          </a:p>
        </c:txPr>
        <c:crossAx val="118079872"/>
        <c:crosses val="autoZero"/>
        <c:crossBetween val="midCat"/>
        <c:majorUnit val="20"/>
        <c:minorUnit val="10"/>
      </c:valAx>
      <c:valAx>
        <c:axId val="118079872"/>
        <c:scaling>
          <c:orientation val="minMax"/>
          <c:max val="6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sz="1050">
                <a:latin typeface="Meiryo UI" pitchFamily="50" charset="-128"/>
                <a:ea typeface="Meiryo UI" pitchFamily="50" charset="-128"/>
              </a:defRPr>
            </a:pPr>
            <a:endParaRPr lang="ja-JP"/>
          </a:p>
        </c:txPr>
        <c:crossAx val="118073984"/>
        <c:crosses val="autoZero"/>
        <c:crossBetween val="midCat"/>
      </c:valAx>
      <c:spPr>
        <a:noFill/>
        <a:ln w="15875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35390855863297"/>
          <c:y val="4.7602251353458205E-2"/>
          <c:w val="0.79760842831708978"/>
          <c:h val="0.7959884714683144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33FF"/>
              </a:solidFill>
            </a:ln>
          </c:spPr>
          <c:marker>
            <c:symbol val="none"/>
          </c:marker>
          <c:xVal>
            <c:numRef>
              <c:f>ガスタービン!$D$18:$P$18</c:f>
              <c:numCache>
                <c:formatCode>General</c:formatCode>
                <c:ptCount val="13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90</c:v>
                </c:pt>
              </c:numCache>
            </c:numRef>
          </c:xVal>
          <c:yVal>
            <c:numRef>
              <c:f>ガスタービン!$D$19:$P$19</c:f>
              <c:numCache>
                <c:formatCode>General</c:formatCode>
                <c:ptCount val="13"/>
                <c:pt idx="0">
                  <c:v>22.075183149143214</c:v>
                </c:pt>
                <c:pt idx="1">
                  <c:v>15.476396326592234</c:v>
                </c:pt>
                <c:pt idx="2">
                  <c:v>13.276800719075238</c:v>
                </c:pt>
                <c:pt idx="3">
                  <c:v>10.344006575719245</c:v>
                </c:pt>
                <c:pt idx="4">
                  <c:v>8.8776095040412493</c:v>
                </c:pt>
                <c:pt idx="5">
                  <c:v>7.9977712610344511</c:v>
                </c:pt>
                <c:pt idx="6">
                  <c:v>7.4112124323632536</c:v>
                </c:pt>
                <c:pt idx="7">
                  <c:v>6.6780138965242548</c:v>
                </c:pt>
                <c:pt idx="8">
                  <c:v>6.2380947750208557</c:v>
                </c:pt>
                <c:pt idx="9">
                  <c:v>5.944815360685257</c:v>
                </c:pt>
                <c:pt idx="10">
                  <c:v>5.7353300647312571</c:v>
                </c:pt>
                <c:pt idx="11">
                  <c:v>5.5782160927657571</c:v>
                </c:pt>
                <c:pt idx="12">
                  <c:v>5.4560163367925911</c:v>
                </c:pt>
              </c:numCache>
            </c:numRef>
          </c:yVal>
          <c:smooth val="0"/>
        </c:ser>
        <c:ser>
          <c:idx val="1"/>
          <c:order val="1"/>
          <c:spPr>
            <a:ln w="15875"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ガスタービン!$D$18:$P$18</c:f>
              <c:numCache>
                <c:formatCode>General</c:formatCode>
                <c:ptCount val="13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90</c:v>
                </c:pt>
              </c:numCache>
            </c:numRef>
          </c:xVal>
          <c:yVal>
            <c:numRef>
              <c:f>ガスタービン!$D$20:$P$20</c:f>
              <c:numCache>
                <c:formatCode>General</c:formatCode>
                <c:ptCount val="13"/>
                <c:pt idx="0">
                  <c:v>26.553601438150476</c:v>
                </c:pt>
                <c:pt idx="1">
                  <c:v>19.954814615599496</c:v>
                </c:pt>
                <c:pt idx="2">
                  <c:v>17.755219008082499</c:v>
                </c:pt>
                <c:pt idx="3">
                  <c:v>14.822424864726507</c:v>
                </c:pt>
                <c:pt idx="4">
                  <c:v>13.35602779304851</c:v>
                </c:pt>
                <c:pt idx="5">
                  <c:v>12.476189550041711</c:v>
                </c:pt>
                <c:pt idx="6">
                  <c:v>11.889630721370514</c:v>
                </c:pt>
                <c:pt idx="7">
                  <c:v>11.156432185531514</c:v>
                </c:pt>
                <c:pt idx="8">
                  <c:v>10.716513064028117</c:v>
                </c:pt>
                <c:pt idx="9">
                  <c:v>10.423233649692516</c:v>
                </c:pt>
                <c:pt idx="10">
                  <c:v>10.213748353738518</c:v>
                </c:pt>
                <c:pt idx="11">
                  <c:v>10.056634381773017</c:v>
                </c:pt>
                <c:pt idx="12">
                  <c:v>9.9344346257998524</c:v>
                </c:pt>
              </c:numCache>
            </c:numRef>
          </c:yVal>
          <c:smooth val="0"/>
        </c:ser>
        <c:ser>
          <c:idx val="2"/>
          <c:order val="2"/>
          <c:spPr>
            <a:ln w="15875">
              <a:solidFill>
                <a:srgbClr val="0099FF"/>
              </a:solidFill>
            </a:ln>
          </c:spPr>
          <c:marker>
            <c:symbol val="none"/>
          </c:marker>
          <c:xVal>
            <c:numRef>
              <c:f>ガスタービン!$D$18:$P$18</c:f>
              <c:numCache>
                <c:formatCode>General</c:formatCode>
                <c:ptCount val="13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90</c:v>
                </c:pt>
              </c:numCache>
            </c:numRef>
          </c:xVal>
          <c:yVal>
            <c:numRef>
              <c:f>ガスタービン!$D$21:$P$21</c:f>
              <c:numCache>
                <c:formatCode>General</c:formatCode>
                <c:ptCount val="13"/>
                <c:pt idx="0">
                  <c:v>31.032019727157735</c:v>
                </c:pt>
                <c:pt idx="1">
                  <c:v>24.433232904606754</c:v>
                </c:pt>
                <c:pt idx="2">
                  <c:v>22.233637297089757</c:v>
                </c:pt>
                <c:pt idx="3">
                  <c:v>19.300843153733766</c:v>
                </c:pt>
                <c:pt idx="4">
                  <c:v>17.83444608205577</c:v>
                </c:pt>
                <c:pt idx="5">
                  <c:v>16.954607839048972</c:v>
                </c:pt>
                <c:pt idx="6">
                  <c:v>16.368049010377771</c:v>
                </c:pt>
                <c:pt idx="7">
                  <c:v>15.634850474538773</c:v>
                </c:pt>
                <c:pt idx="8">
                  <c:v>15.194931353035376</c:v>
                </c:pt>
                <c:pt idx="9">
                  <c:v>14.901651938699775</c:v>
                </c:pt>
                <c:pt idx="10">
                  <c:v>14.692166642745777</c:v>
                </c:pt>
                <c:pt idx="11">
                  <c:v>14.535052670780276</c:v>
                </c:pt>
                <c:pt idx="12">
                  <c:v>14.412852914807111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ガスタービン!$D$18:$P$18</c:f>
              <c:numCache>
                <c:formatCode>General</c:formatCode>
                <c:ptCount val="13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90</c:v>
                </c:pt>
              </c:numCache>
            </c:numRef>
          </c:xVal>
          <c:yVal>
            <c:numRef>
              <c:f>ガスタービン!$D$22:$P$22</c:f>
              <c:numCache>
                <c:formatCode>General</c:formatCode>
                <c:ptCount val="13"/>
                <c:pt idx="0">
                  <c:v>35.510438016164997</c:v>
                </c:pt>
                <c:pt idx="1">
                  <c:v>28.911651193614013</c:v>
                </c:pt>
                <c:pt idx="2">
                  <c:v>26.712055586097019</c:v>
                </c:pt>
                <c:pt idx="3">
                  <c:v>23.779261442741028</c:v>
                </c:pt>
                <c:pt idx="4">
                  <c:v>22.312864371063029</c:v>
                </c:pt>
                <c:pt idx="5">
                  <c:v>21.433026128056234</c:v>
                </c:pt>
                <c:pt idx="6">
                  <c:v>20.846467299385033</c:v>
                </c:pt>
                <c:pt idx="7">
                  <c:v>20.113268763546035</c:v>
                </c:pt>
                <c:pt idx="8">
                  <c:v>19.673349642042638</c:v>
                </c:pt>
                <c:pt idx="9">
                  <c:v>19.380070227707037</c:v>
                </c:pt>
                <c:pt idx="10">
                  <c:v>19.170584931753037</c:v>
                </c:pt>
                <c:pt idx="11">
                  <c:v>19.01347095978754</c:v>
                </c:pt>
                <c:pt idx="12">
                  <c:v>18.891271203814373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xVal>
            <c:numRef>
              <c:f>ガスタービン!$D$18:$P$18</c:f>
              <c:numCache>
                <c:formatCode>General</c:formatCode>
                <c:ptCount val="13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90</c:v>
                </c:pt>
              </c:numCache>
            </c:numRef>
          </c:xVal>
          <c:yVal>
            <c:numRef>
              <c:f>ガスタービン!$D$23:$P$23</c:f>
              <c:numCache>
                <c:formatCode>General</c:formatCode>
                <c:ptCount val="13"/>
                <c:pt idx="0">
                  <c:v>39.988856305172256</c:v>
                </c:pt>
                <c:pt idx="1">
                  <c:v>33.390069482621271</c:v>
                </c:pt>
                <c:pt idx="2">
                  <c:v>31.190473875104278</c:v>
                </c:pt>
                <c:pt idx="3">
                  <c:v>28.257679731748286</c:v>
                </c:pt>
                <c:pt idx="4">
                  <c:v>26.791282660070287</c:v>
                </c:pt>
                <c:pt idx="5">
                  <c:v>25.911444417063493</c:v>
                </c:pt>
                <c:pt idx="6">
                  <c:v>25.324885588392291</c:v>
                </c:pt>
                <c:pt idx="7">
                  <c:v>24.591687052553294</c:v>
                </c:pt>
                <c:pt idx="8">
                  <c:v>24.151767931049896</c:v>
                </c:pt>
                <c:pt idx="9">
                  <c:v>23.858488516714296</c:v>
                </c:pt>
                <c:pt idx="10">
                  <c:v>23.649003220760296</c:v>
                </c:pt>
                <c:pt idx="11">
                  <c:v>23.491889248794799</c:v>
                </c:pt>
                <c:pt idx="12">
                  <c:v>23.369689492821632</c:v>
                </c:pt>
              </c:numCache>
            </c:numRef>
          </c:yVal>
          <c:smooth val="0"/>
        </c:ser>
        <c:ser>
          <c:idx val="5"/>
          <c:order val="5"/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ガスタービン!$D$18:$P$18</c:f>
              <c:numCache>
                <c:formatCode>General</c:formatCode>
                <c:ptCount val="13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90</c:v>
                </c:pt>
              </c:numCache>
            </c:numRef>
          </c:xVal>
          <c:yVal>
            <c:numRef>
              <c:f>ガスタービン!$D$24:$P$24</c:f>
              <c:numCache>
                <c:formatCode>General</c:formatCode>
                <c:ptCount val="13"/>
                <c:pt idx="0">
                  <c:v>44.467274594179514</c:v>
                </c:pt>
                <c:pt idx="1">
                  <c:v>37.86848777162853</c:v>
                </c:pt>
                <c:pt idx="2">
                  <c:v>35.66889216411154</c:v>
                </c:pt>
                <c:pt idx="3">
                  <c:v>32.736098020755541</c:v>
                </c:pt>
                <c:pt idx="4">
                  <c:v>31.269700949077546</c:v>
                </c:pt>
                <c:pt idx="5">
                  <c:v>30.389862706070751</c:v>
                </c:pt>
                <c:pt idx="6">
                  <c:v>29.80330387739955</c:v>
                </c:pt>
                <c:pt idx="7">
                  <c:v>29.070105341560552</c:v>
                </c:pt>
                <c:pt idx="8">
                  <c:v>28.630186220057155</c:v>
                </c:pt>
                <c:pt idx="9">
                  <c:v>28.336906805721554</c:v>
                </c:pt>
                <c:pt idx="10">
                  <c:v>28.127421509767554</c:v>
                </c:pt>
                <c:pt idx="11">
                  <c:v>27.970307537802057</c:v>
                </c:pt>
                <c:pt idx="12">
                  <c:v>27.84810778182889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271360"/>
        <c:axId val="118277248"/>
      </c:scatterChart>
      <c:valAx>
        <c:axId val="1182713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in"/>
        <c:minorTickMark val="in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100">
                <a:latin typeface="+mn-lt"/>
              </a:defRPr>
            </a:pPr>
            <a:endParaRPr lang="ja-JP"/>
          </a:p>
        </c:txPr>
        <c:crossAx val="118277248"/>
        <c:crosses val="autoZero"/>
        <c:crossBetween val="midCat"/>
        <c:majorUnit val="20"/>
        <c:minorUnit val="10"/>
      </c:valAx>
      <c:valAx>
        <c:axId val="118277248"/>
        <c:scaling>
          <c:orientation val="minMax"/>
          <c:max val="6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sz="1050">
                <a:latin typeface="Meiryo UI" pitchFamily="50" charset="-128"/>
                <a:ea typeface="Meiryo UI" pitchFamily="50" charset="-128"/>
              </a:defRPr>
            </a:pPr>
            <a:endParaRPr lang="ja-JP"/>
          </a:p>
        </c:txPr>
        <c:crossAx val="118271360"/>
        <c:crosses val="autoZero"/>
        <c:crossBetween val="midCat"/>
      </c:valAx>
      <c:spPr>
        <a:noFill/>
        <a:ln w="15875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1</xdr:row>
      <xdr:rowOff>19049</xdr:rowOff>
    </xdr:from>
    <xdr:to>
      <xdr:col>13</xdr:col>
      <xdr:colOff>638175</xdr:colOff>
      <xdr:row>15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0.69755</cdr:x>
      <cdr:y>0.71662</cdr:y>
    </cdr:from>
    <cdr:to>
      <cdr:x>0.97552</cdr:x>
      <cdr:y>0.79019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00486" y="2505058"/>
          <a:ext cx="1514464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P</a:t>
          </a:r>
          <a:r>
            <a:rPr lang="en-US" altLang="ja-JP" sz="1100" baseline="-25000"/>
            <a:t>L</a:t>
          </a:r>
          <a:r>
            <a:rPr lang="en-US" altLang="ja-JP" sz="1100" baseline="0"/>
            <a:t>=5 USD / MMBtu</a:t>
          </a:r>
          <a:endParaRPr lang="ja-JP" altLang="en-US" sz="1100" baseline="0"/>
        </a:p>
      </cdr:txBody>
    </cdr:sp>
  </cdr:relSizeAnchor>
  <cdr:relSizeAnchor xmlns:cdr="http://schemas.openxmlformats.org/drawingml/2006/chartDrawing">
    <cdr:from>
      <cdr:x>0.3852</cdr:x>
      <cdr:y>0.90009</cdr:y>
    </cdr:from>
    <cdr:to>
      <cdr:x>0.66317</cdr:x>
      <cdr:y>0.97366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098684" y="3146426"/>
          <a:ext cx="1514464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 baseline="0"/>
            <a:t>設備利用率（</a:t>
          </a:r>
          <a:r>
            <a:rPr lang="en-US" altLang="ja-JP" sz="1100" baseline="0"/>
            <a:t>PF</a:t>
          </a:r>
          <a:r>
            <a:rPr lang="ja-JP" altLang="en-US" sz="1100" baseline="0"/>
            <a:t>）</a:t>
          </a:r>
          <a:r>
            <a:rPr lang="en-US" altLang="ja-JP" sz="1100" baseline="0"/>
            <a:t>[%]</a:t>
          </a:r>
          <a:endParaRPr lang="ja-JP" altLang="en-US" sz="1100" baseline="0"/>
        </a:p>
      </cdr:txBody>
    </cdr:sp>
  </cdr:relSizeAnchor>
  <cdr:relSizeAnchor xmlns:cdr="http://schemas.openxmlformats.org/drawingml/2006/chartDrawing">
    <cdr:from>
      <cdr:x>0.03881</cdr:x>
      <cdr:y>0.27248</cdr:y>
    </cdr:from>
    <cdr:to>
      <cdr:x>0.24476</cdr:x>
      <cdr:y>0.67302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11456" y="952502"/>
          <a:ext cx="1122044" cy="1400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-5400000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 baseline="0"/>
            <a:t>発電原価</a:t>
          </a:r>
          <a:r>
            <a:rPr lang="en-US" altLang="ja-JP" sz="1100" baseline="0"/>
            <a:t>[</a:t>
          </a:r>
          <a:r>
            <a:rPr lang="ja-JP" altLang="en-US" sz="1100" baseline="0"/>
            <a:t>円</a:t>
          </a:r>
          <a:r>
            <a:rPr lang="en-US" altLang="ja-JP" sz="1100" baseline="0"/>
            <a:t>/kWh]</a:t>
          </a:r>
          <a:endParaRPr lang="ja-JP" altLang="en-US" sz="1100" baseline="0"/>
        </a:p>
      </cdr:txBody>
    </cdr:sp>
  </cdr:relSizeAnchor>
  <cdr:relSizeAnchor xmlns:cdr="http://schemas.openxmlformats.org/drawingml/2006/chartDrawing">
    <cdr:from>
      <cdr:x>0.67308</cdr:x>
      <cdr:y>0.67121</cdr:y>
    </cdr:from>
    <cdr:to>
      <cdr:x>0.95105</cdr:x>
      <cdr:y>0.74478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667127" y="2346338"/>
          <a:ext cx="1514463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P</a:t>
          </a:r>
          <a:r>
            <a:rPr lang="en-US" altLang="ja-JP" sz="1100" baseline="-25000"/>
            <a:t>L</a:t>
          </a:r>
          <a:r>
            <a:rPr lang="en-US" altLang="ja-JP" sz="1100" baseline="0"/>
            <a:t>=10 USD / MMBtu</a:t>
          </a:r>
          <a:endParaRPr lang="ja-JP" altLang="en-US" sz="1100" baseline="0"/>
        </a:p>
      </cdr:txBody>
    </cdr:sp>
  </cdr:relSizeAnchor>
  <cdr:relSizeAnchor xmlns:cdr="http://schemas.openxmlformats.org/drawingml/2006/chartDrawing">
    <cdr:from>
      <cdr:x>0.64336</cdr:x>
      <cdr:y>0.63306</cdr:y>
    </cdr:from>
    <cdr:to>
      <cdr:x>0.92133</cdr:x>
      <cdr:y>0.70663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505211" y="2212960"/>
          <a:ext cx="1514464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P</a:t>
          </a:r>
          <a:r>
            <a:rPr lang="en-US" altLang="ja-JP" sz="1100" baseline="-25000"/>
            <a:t>L</a:t>
          </a:r>
          <a:r>
            <a:rPr lang="en-US" altLang="ja-JP" sz="1100" baseline="0"/>
            <a:t>=15 USD / MMBtu</a:t>
          </a:r>
          <a:endParaRPr lang="ja-JP" altLang="en-US" sz="1100" baseline="0"/>
        </a:p>
      </cdr:txBody>
    </cdr:sp>
  </cdr:relSizeAnchor>
  <cdr:relSizeAnchor xmlns:cdr="http://schemas.openxmlformats.org/drawingml/2006/chartDrawing">
    <cdr:from>
      <cdr:x>0.62121</cdr:x>
      <cdr:y>0.58402</cdr:y>
    </cdr:from>
    <cdr:to>
      <cdr:x>0.89918</cdr:x>
      <cdr:y>0.65759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384537" y="2041533"/>
          <a:ext cx="1514463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P</a:t>
          </a:r>
          <a:r>
            <a:rPr lang="en-US" altLang="ja-JP" sz="1100" baseline="-25000"/>
            <a:t>L</a:t>
          </a:r>
          <a:r>
            <a:rPr lang="en-US" altLang="ja-JP" sz="1100" baseline="0"/>
            <a:t>=20 USD / MMBtu</a:t>
          </a:r>
          <a:endParaRPr lang="ja-JP" altLang="en-US" sz="1100" baseline="0"/>
        </a:p>
      </cdr:txBody>
    </cdr:sp>
  </cdr:relSizeAnchor>
  <cdr:relSizeAnchor xmlns:cdr="http://schemas.openxmlformats.org/drawingml/2006/chartDrawing">
    <cdr:from>
      <cdr:x>0.59149</cdr:x>
      <cdr:y>0.53497</cdr:y>
    </cdr:from>
    <cdr:to>
      <cdr:x>0.86946</cdr:x>
      <cdr:y>0.60854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222612" y="1870072"/>
          <a:ext cx="1514463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P</a:t>
          </a:r>
          <a:r>
            <a:rPr lang="en-US" altLang="ja-JP" sz="1100" baseline="-25000"/>
            <a:t>L</a:t>
          </a:r>
          <a:r>
            <a:rPr lang="en-US" altLang="ja-JP" sz="1100" baseline="0"/>
            <a:t>=25 USD / MMBtu</a:t>
          </a:r>
          <a:endParaRPr lang="ja-JP" altLang="en-US" sz="1100" baseline="0"/>
        </a:p>
      </cdr:txBody>
    </cdr:sp>
  </cdr:relSizeAnchor>
  <cdr:relSizeAnchor xmlns:cdr="http://schemas.openxmlformats.org/drawingml/2006/chartDrawing">
    <cdr:from>
      <cdr:x>0.57168</cdr:x>
      <cdr:y>0.48047</cdr:y>
    </cdr:from>
    <cdr:to>
      <cdr:x>0.84965</cdr:x>
      <cdr:y>0.55404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114686" y="1679577"/>
          <a:ext cx="1514464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P</a:t>
          </a:r>
          <a:r>
            <a:rPr lang="en-US" altLang="ja-JP" sz="1100" baseline="-25000"/>
            <a:t>L</a:t>
          </a:r>
          <a:r>
            <a:rPr lang="en-US" altLang="ja-JP" sz="1100" baseline="0"/>
            <a:t>=30 USD / MMBtu</a:t>
          </a:r>
          <a:endParaRPr lang="ja-JP" altLang="en-US" sz="1100" baseline="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1</xdr:row>
      <xdr:rowOff>19049</xdr:rowOff>
    </xdr:from>
    <xdr:to>
      <xdr:col>13</xdr:col>
      <xdr:colOff>638175</xdr:colOff>
      <xdr:row>15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0.68007</cdr:x>
      <cdr:y>0.70572</cdr:y>
    </cdr:from>
    <cdr:to>
      <cdr:x>0.95804</cdr:x>
      <cdr:y>0.77929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5212" y="2466971"/>
          <a:ext cx="1514464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P</a:t>
          </a:r>
          <a:r>
            <a:rPr lang="en-US" altLang="ja-JP" sz="1100" baseline="-25000"/>
            <a:t>L</a:t>
          </a:r>
          <a:r>
            <a:rPr lang="en-US" altLang="ja-JP" sz="1100" baseline="0"/>
            <a:t>=5 USD / MMBtu</a:t>
          </a:r>
          <a:endParaRPr lang="ja-JP" altLang="en-US" sz="1100" baseline="0"/>
        </a:p>
      </cdr:txBody>
    </cdr:sp>
  </cdr:relSizeAnchor>
  <cdr:relSizeAnchor xmlns:cdr="http://schemas.openxmlformats.org/drawingml/2006/chartDrawing">
    <cdr:from>
      <cdr:x>0.3852</cdr:x>
      <cdr:y>0.90009</cdr:y>
    </cdr:from>
    <cdr:to>
      <cdr:x>0.66317</cdr:x>
      <cdr:y>0.97366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098684" y="3146426"/>
          <a:ext cx="1514464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 baseline="0"/>
            <a:t>設備利用率（</a:t>
          </a:r>
          <a:r>
            <a:rPr lang="en-US" altLang="ja-JP" sz="1100" baseline="0"/>
            <a:t>PF</a:t>
          </a:r>
          <a:r>
            <a:rPr lang="ja-JP" altLang="en-US" sz="1100" baseline="0"/>
            <a:t>）</a:t>
          </a:r>
          <a:r>
            <a:rPr lang="en-US" altLang="ja-JP" sz="1100" baseline="0"/>
            <a:t>[%]</a:t>
          </a:r>
          <a:endParaRPr lang="ja-JP" altLang="en-US" sz="1100" baseline="0"/>
        </a:p>
      </cdr:txBody>
    </cdr:sp>
  </cdr:relSizeAnchor>
  <cdr:relSizeAnchor xmlns:cdr="http://schemas.openxmlformats.org/drawingml/2006/chartDrawing">
    <cdr:from>
      <cdr:x>0.03881</cdr:x>
      <cdr:y>0.27248</cdr:y>
    </cdr:from>
    <cdr:to>
      <cdr:x>0.24476</cdr:x>
      <cdr:y>0.67302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11456" y="952502"/>
          <a:ext cx="1122044" cy="1400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-5400000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 baseline="0"/>
            <a:t>発電原価</a:t>
          </a:r>
          <a:r>
            <a:rPr lang="en-US" altLang="ja-JP" sz="1100" baseline="0"/>
            <a:t>[</a:t>
          </a:r>
          <a:r>
            <a:rPr lang="ja-JP" altLang="en-US" sz="1100" baseline="0"/>
            <a:t>円</a:t>
          </a:r>
          <a:r>
            <a:rPr lang="en-US" altLang="ja-JP" sz="1100" baseline="0"/>
            <a:t>/kWh]</a:t>
          </a:r>
          <a:endParaRPr lang="ja-JP" altLang="en-US" sz="1100" baseline="0"/>
        </a:p>
      </cdr:txBody>
    </cdr:sp>
  </cdr:relSizeAnchor>
  <cdr:relSizeAnchor xmlns:cdr="http://schemas.openxmlformats.org/drawingml/2006/chartDrawing">
    <cdr:from>
      <cdr:x>0.65909</cdr:x>
      <cdr:y>0.65486</cdr:y>
    </cdr:from>
    <cdr:to>
      <cdr:x>0.93706</cdr:x>
      <cdr:y>0.72843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590942" y="2289182"/>
          <a:ext cx="1514464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P</a:t>
          </a:r>
          <a:r>
            <a:rPr lang="en-US" altLang="ja-JP" sz="1100" baseline="-25000"/>
            <a:t>L</a:t>
          </a:r>
          <a:r>
            <a:rPr lang="en-US" altLang="ja-JP" sz="1100" baseline="0"/>
            <a:t>=10 USD / MMBtu</a:t>
          </a:r>
          <a:endParaRPr lang="ja-JP" altLang="en-US" sz="1100" baseline="0"/>
        </a:p>
      </cdr:txBody>
    </cdr:sp>
  </cdr:relSizeAnchor>
  <cdr:relSizeAnchor xmlns:cdr="http://schemas.openxmlformats.org/drawingml/2006/chartDrawing">
    <cdr:from>
      <cdr:x>0.62937</cdr:x>
      <cdr:y>0.59491</cdr:y>
    </cdr:from>
    <cdr:to>
      <cdr:x>0.90734</cdr:x>
      <cdr:y>0.66848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429018" y="2079622"/>
          <a:ext cx="1514464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P</a:t>
          </a:r>
          <a:r>
            <a:rPr lang="en-US" altLang="ja-JP" sz="1100" baseline="-25000"/>
            <a:t>L</a:t>
          </a:r>
          <a:r>
            <a:rPr lang="en-US" altLang="ja-JP" sz="1100" baseline="0"/>
            <a:t>=15 USD / MMBtu</a:t>
          </a:r>
          <a:endParaRPr lang="ja-JP" altLang="en-US" sz="1100" baseline="0"/>
        </a:p>
      </cdr:txBody>
    </cdr:sp>
  </cdr:relSizeAnchor>
  <cdr:relSizeAnchor xmlns:cdr="http://schemas.openxmlformats.org/drawingml/2006/chartDrawing">
    <cdr:from>
      <cdr:x>0.60548</cdr:x>
      <cdr:y>0.52952</cdr:y>
    </cdr:from>
    <cdr:to>
      <cdr:x>0.88345</cdr:x>
      <cdr:y>0.60309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298813" y="1851044"/>
          <a:ext cx="1514464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P</a:t>
          </a:r>
          <a:r>
            <a:rPr lang="en-US" altLang="ja-JP" sz="1100" baseline="-25000"/>
            <a:t>L</a:t>
          </a:r>
          <a:r>
            <a:rPr lang="en-US" altLang="ja-JP" sz="1100" baseline="0"/>
            <a:t>=20 USD / MMBtu</a:t>
          </a:r>
          <a:endParaRPr lang="ja-JP" altLang="en-US" sz="1100" baseline="0"/>
        </a:p>
      </cdr:txBody>
    </cdr:sp>
  </cdr:relSizeAnchor>
  <cdr:relSizeAnchor xmlns:cdr="http://schemas.openxmlformats.org/drawingml/2006/chartDrawing">
    <cdr:from>
      <cdr:x>0.58799</cdr:x>
      <cdr:y>0.46413</cdr:y>
    </cdr:from>
    <cdr:to>
      <cdr:x>0.86596</cdr:x>
      <cdr:y>0.5377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203565" y="1622431"/>
          <a:ext cx="1514464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P</a:t>
          </a:r>
          <a:r>
            <a:rPr lang="en-US" altLang="ja-JP" sz="1100" baseline="-25000"/>
            <a:t>L</a:t>
          </a:r>
          <a:r>
            <a:rPr lang="en-US" altLang="ja-JP" sz="1100" baseline="0"/>
            <a:t>=25 USD / MMBtu</a:t>
          </a:r>
          <a:endParaRPr lang="ja-JP" altLang="en-US" sz="1100" baseline="0"/>
        </a:p>
      </cdr:txBody>
    </cdr:sp>
  </cdr:relSizeAnchor>
  <cdr:relSizeAnchor xmlns:cdr="http://schemas.openxmlformats.org/drawingml/2006/chartDrawing">
    <cdr:from>
      <cdr:x>0.56644</cdr:x>
      <cdr:y>0.40145</cdr:y>
    </cdr:from>
    <cdr:to>
      <cdr:x>0.84441</cdr:x>
      <cdr:y>0.47502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086109" y="1403342"/>
          <a:ext cx="1514464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P</a:t>
          </a:r>
          <a:r>
            <a:rPr lang="en-US" altLang="ja-JP" sz="1100" baseline="-25000"/>
            <a:t>L</a:t>
          </a:r>
          <a:r>
            <a:rPr lang="en-US" altLang="ja-JP" sz="1100" baseline="0"/>
            <a:t>=30 USD / MMBtu</a:t>
          </a:r>
          <a:endParaRPr lang="ja-JP" altLang="en-US" sz="1100" baseline="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D8" sqref="D8:K8"/>
    </sheetView>
  </sheetViews>
  <sheetFormatPr defaultRowHeight="13.5" x14ac:dyDescent="0.15"/>
  <cols>
    <col min="1" max="1" width="2.875" customWidth="1"/>
    <col min="2" max="2" width="5.25" customWidth="1"/>
    <col min="3" max="3" width="5.125" customWidth="1"/>
    <col min="12" max="12" width="1.75" customWidth="1"/>
  </cols>
  <sheetData>
    <row r="1" spans="1:12" x14ac:dyDescent="0.15">
      <c r="B1" t="s">
        <v>0</v>
      </c>
      <c r="C1" s="1">
        <v>0.05</v>
      </c>
    </row>
    <row r="2" spans="1:12" ht="9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x14ac:dyDescent="0.15">
      <c r="A3" s="2"/>
      <c r="B3" s="9"/>
      <c r="C3" s="9"/>
      <c r="D3" s="9" t="s">
        <v>1</v>
      </c>
      <c r="E3" s="9"/>
      <c r="F3" s="9"/>
      <c r="G3" s="9"/>
      <c r="H3" s="9"/>
      <c r="I3" s="9"/>
      <c r="J3" s="9"/>
      <c r="K3" s="9"/>
      <c r="L3" s="2"/>
    </row>
    <row r="4" spans="1:12" ht="15" x14ac:dyDescent="0.15">
      <c r="A4" s="2"/>
      <c r="B4" s="9"/>
      <c r="C4" s="9"/>
      <c r="D4" s="3">
        <v>0.01</v>
      </c>
      <c r="E4" s="3">
        <v>0.02</v>
      </c>
      <c r="F4" s="3">
        <v>0.03</v>
      </c>
      <c r="G4" s="3">
        <v>0.04</v>
      </c>
      <c r="H4" s="3">
        <v>0.05</v>
      </c>
      <c r="I4" s="3">
        <v>0.06</v>
      </c>
      <c r="J4" s="3">
        <v>7.0000000000000007E-2</v>
      </c>
      <c r="K4" s="3">
        <v>0.08</v>
      </c>
      <c r="L4" s="2"/>
    </row>
    <row r="5" spans="1:12" ht="15" x14ac:dyDescent="0.15">
      <c r="A5" s="2"/>
      <c r="B5" s="10" t="s">
        <v>2</v>
      </c>
      <c r="C5" s="3">
        <v>5</v>
      </c>
      <c r="D5" s="3">
        <f>D4*(1+D4)^($C5)/((1+D4)^$C5-1)</f>
        <v>0.20603979961588031</v>
      </c>
      <c r="E5" s="3">
        <f t="shared" ref="E5:K5" si="0">E4*(1+E4)^($C5)/((1+E4)^$C5-1)</f>
        <v>0.21215839410432219</v>
      </c>
      <c r="F5" s="3">
        <f t="shared" si="0"/>
        <v>0.21835457140057621</v>
      </c>
      <c r="G5" s="3">
        <f t="shared" si="0"/>
        <v>0.22462711349303363</v>
      </c>
      <c r="H5" s="3">
        <f t="shared" si="0"/>
        <v>0.23097479812826807</v>
      </c>
      <c r="I5" s="3">
        <f t="shared" si="0"/>
        <v>0.23739640043118937</v>
      </c>
      <c r="J5" s="3">
        <f t="shared" si="0"/>
        <v>0.24389069444137401</v>
      </c>
      <c r="K5" s="3">
        <f t="shared" si="0"/>
        <v>0.25045645456683646</v>
      </c>
      <c r="L5" s="2"/>
    </row>
    <row r="6" spans="1:12" ht="15" x14ac:dyDescent="0.15">
      <c r="A6" s="2"/>
      <c r="B6" s="10"/>
      <c r="C6" s="3">
        <v>10</v>
      </c>
      <c r="D6" s="3">
        <f>D4*(1+D4)^($C6)/((1+D4)^$C6-1)</f>
        <v>0.10558207655117115</v>
      </c>
      <c r="E6" s="3">
        <f t="shared" ref="E6:K6" si="1">E4*(1+E4)^($C6)/((1+E4)^$C6-1)</f>
        <v>0.11132652786531647</v>
      </c>
      <c r="F6" s="3">
        <f t="shared" si="1"/>
        <v>0.11723050660515963</v>
      </c>
      <c r="G6" s="3">
        <f t="shared" si="1"/>
        <v>0.1232909443301364</v>
      </c>
      <c r="H6" s="3">
        <f t="shared" si="1"/>
        <v>0.1295045749654567</v>
      </c>
      <c r="I6" s="3">
        <f t="shared" si="1"/>
        <v>0.13586795822038372</v>
      </c>
      <c r="J6" s="3">
        <f t="shared" si="1"/>
        <v>0.14237750272736471</v>
      </c>
      <c r="K6" s="3">
        <f t="shared" si="1"/>
        <v>0.14902948869707539</v>
      </c>
      <c r="L6" s="2"/>
    </row>
    <row r="7" spans="1:12" ht="15" x14ac:dyDescent="0.15">
      <c r="A7" s="2"/>
      <c r="B7" s="10"/>
      <c r="C7" s="3">
        <v>15</v>
      </c>
      <c r="D7" s="3">
        <f>D4*(1+D4)^($C7)/((1+D4)^$C7-1)</f>
        <v>7.2123780184907699E-2</v>
      </c>
      <c r="E7" s="3">
        <f t="shared" ref="E7:K7" si="2">E4*(1+E4)^($C7)/((1+E4)^$C7-1)</f>
        <v>7.7825472250244179E-2</v>
      </c>
      <c r="F7" s="3">
        <f t="shared" si="2"/>
        <v>8.3766580462288048E-2</v>
      </c>
      <c r="G7" s="3">
        <f t="shared" si="2"/>
        <v>8.9941100370973137E-2</v>
      </c>
      <c r="H7" s="3">
        <f t="shared" si="2"/>
        <v>9.6342287609244348E-2</v>
      </c>
      <c r="I7" s="3">
        <f t="shared" si="2"/>
        <v>0.10296276395531262</v>
      </c>
      <c r="J7" s="3">
        <f t="shared" si="2"/>
        <v>0.10979462470100652</v>
      </c>
      <c r="K7" s="3">
        <f t="shared" si="2"/>
        <v>0.11682954493601999</v>
      </c>
      <c r="L7" s="2"/>
    </row>
    <row r="8" spans="1:12" ht="15" x14ac:dyDescent="0.15">
      <c r="A8" s="2"/>
      <c r="B8" s="10"/>
      <c r="C8" s="3">
        <v>20</v>
      </c>
      <c r="D8" s="3">
        <f>D4*(1+D4)^($C8)/((1+D4)^$C8-1)</f>
        <v>5.5415314890551334E-2</v>
      </c>
      <c r="E8" s="3">
        <f t="shared" ref="E8:K8" si="3">E4*(1+E4)^($C8)/((1+E4)^$C8-1)</f>
        <v>6.1156718125290395E-2</v>
      </c>
      <c r="F8" s="3">
        <f t="shared" si="3"/>
        <v>6.7215707596859159E-2</v>
      </c>
      <c r="G8" s="3">
        <f t="shared" si="3"/>
        <v>7.3581750328628834E-2</v>
      </c>
      <c r="H8" s="3">
        <f t="shared" si="3"/>
        <v>8.0242587190691314E-2</v>
      </c>
      <c r="I8" s="3">
        <f t="shared" si="3"/>
        <v>8.7184556976851402E-2</v>
      </c>
      <c r="J8" s="3">
        <f t="shared" si="3"/>
        <v>9.4392925743255696E-2</v>
      </c>
      <c r="K8" s="3">
        <f t="shared" si="3"/>
        <v>0.10185220882315059</v>
      </c>
      <c r="L8" s="2"/>
    </row>
    <row r="9" spans="1:12" ht="15" x14ac:dyDescent="0.15">
      <c r="A9" s="2"/>
      <c r="B9" s="10"/>
      <c r="C9" s="3">
        <v>25</v>
      </c>
      <c r="D9" s="3">
        <f>D4*(1+D4)^($C9)/((1+D4)^$C9-1)</f>
        <v>4.540675340054795E-2</v>
      </c>
      <c r="E9" s="3">
        <f t="shared" ref="E9:K9" si="4">E4*(1+E4)^($C9)/((1+E4)^$C9-1)</f>
        <v>5.122043841739473E-2</v>
      </c>
      <c r="F9" s="3">
        <f t="shared" si="4"/>
        <v>5.7427871039127817E-2</v>
      </c>
      <c r="G9" s="3">
        <f t="shared" si="4"/>
        <v>6.4011962786454574E-2</v>
      </c>
      <c r="H9" s="3">
        <f t="shared" si="4"/>
        <v>7.0952457299229624E-2</v>
      </c>
      <c r="I9" s="3">
        <f t="shared" si="4"/>
        <v>7.8226718212273949E-2</v>
      </c>
      <c r="J9" s="3">
        <f t="shared" si="4"/>
        <v>8.5810517220665614E-2</v>
      </c>
      <c r="K9" s="3">
        <f t="shared" si="4"/>
        <v>9.3678779051968114E-2</v>
      </c>
      <c r="L9" s="2"/>
    </row>
    <row r="10" spans="1:12" ht="15" x14ac:dyDescent="0.15">
      <c r="A10" s="2"/>
      <c r="B10" s="10"/>
      <c r="C10" s="3">
        <v>50</v>
      </c>
      <c r="D10" s="3">
        <f>D4*(1+D4)^($C10)/((1+D4)^$C10-1)</f>
        <v>2.5512730928169722E-2</v>
      </c>
      <c r="E10" s="3">
        <f t="shared" ref="E10:K10" si="5">E4*(1+E4)^($C10)/((1+E4)^$C10-1)</f>
        <v>3.1823209703696571E-2</v>
      </c>
      <c r="F10" s="3">
        <f t="shared" si="5"/>
        <v>3.8865494441675516E-2</v>
      </c>
      <c r="G10" s="3">
        <f t="shared" si="5"/>
        <v>4.6550200449541529E-2</v>
      </c>
      <c r="H10" s="3">
        <f t="shared" si="5"/>
        <v>5.4776735485736472E-2</v>
      </c>
      <c r="I10" s="3">
        <f t="shared" si="5"/>
        <v>6.3444286373866191E-2</v>
      </c>
      <c r="J10" s="3">
        <f t="shared" si="5"/>
        <v>7.2459849539607685E-2</v>
      </c>
      <c r="K10" s="3">
        <f t="shared" si="5"/>
        <v>8.174285816161557E-2</v>
      </c>
      <c r="L10" s="2"/>
    </row>
    <row r="11" spans="1:12" ht="9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8" customHeight="1" x14ac:dyDescent="0.15"/>
  </sheetData>
  <mergeCells count="3">
    <mergeCell ref="D3:K3"/>
    <mergeCell ref="B5:B10"/>
    <mergeCell ref="B3:C4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workbookViewId="0">
      <selection activeCell="B34" sqref="B34"/>
    </sheetView>
  </sheetViews>
  <sheetFormatPr defaultRowHeight="13.5" x14ac:dyDescent="0.15"/>
  <cols>
    <col min="1" max="1" width="11.625" customWidth="1"/>
    <col min="2" max="2" width="12.125" customWidth="1"/>
    <col min="3" max="3" width="10" customWidth="1"/>
  </cols>
  <sheetData>
    <row r="2" spans="1:5" x14ac:dyDescent="0.15">
      <c r="A2" t="s">
        <v>3</v>
      </c>
      <c r="B2" s="4">
        <v>150000</v>
      </c>
      <c r="C2" t="s">
        <v>4</v>
      </c>
    </row>
    <row r="3" spans="1:5" x14ac:dyDescent="0.15">
      <c r="A3" t="s">
        <v>6</v>
      </c>
      <c r="B3" s="4">
        <v>15</v>
      </c>
      <c r="C3" t="s">
        <v>7</v>
      </c>
    </row>
    <row r="4" spans="1:5" x14ac:dyDescent="0.15">
      <c r="A4" t="s">
        <v>8</v>
      </c>
      <c r="B4" s="5">
        <v>0.05</v>
      </c>
    </row>
    <row r="5" spans="1:5" x14ac:dyDescent="0.15">
      <c r="A5" t="s">
        <v>5</v>
      </c>
      <c r="B5">
        <f>B4*(1+B4)^($B3)/((1+B4)^$B3-1)</f>
        <v>9.6342287609244348E-2</v>
      </c>
    </row>
    <row r="6" spans="1:5" x14ac:dyDescent="0.15">
      <c r="A6" t="s">
        <v>9</v>
      </c>
      <c r="B6" s="7">
        <f>B2*B5/(24*365/100)</f>
        <v>164.9696705637746</v>
      </c>
      <c r="C6" t="s">
        <v>10</v>
      </c>
    </row>
    <row r="7" spans="1:5" x14ac:dyDescent="0.15">
      <c r="A7" t="s">
        <v>11</v>
      </c>
      <c r="B7">
        <v>105</v>
      </c>
      <c r="C7" t="s">
        <v>12</v>
      </c>
    </row>
    <row r="8" spans="1:5" x14ac:dyDescent="0.15">
      <c r="A8" t="s">
        <v>15</v>
      </c>
      <c r="B8">
        <v>1.0550600000000001</v>
      </c>
      <c r="C8" t="s">
        <v>16</v>
      </c>
    </row>
    <row r="9" spans="1:5" x14ac:dyDescent="0.15">
      <c r="A9" t="s">
        <v>17</v>
      </c>
      <c r="B9">
        <v>3.6</v>
      </c>
      <c r="C9" t="s">
        <v>18</v>
      </c>
    </row>
    <row r="10" spans="1:5" x14ac:dyDescent="0.15">
      <c r="A10" t="s">
        <v>19</v>
      </c>
      <c r="B10">
        <f>1*B8/B9</f>
        <v>0.29307222222222223</v>
      </c>
      <c r="C10" t="s">
        <v>20</v>
      </c>
    </row>
    <row r="11" spans="1:5" x14ac:dyDescent="0.15">
      <c r="A11" t="s">
        <v>21</v>
      </c>
      <c r="B11" s="4">
        <v>3000</v>
      </c>
      <c r="C11" t="s">
        <v>22</v>
      </c>
      <c r="D11" s="7">
        <f>B11/(24*365/100)</f>
        <v>34.246575342465754</v>
      </c>
      <c r="E11" t="s">
        <v>28</v>
      </c>
    </row>
    <row r="12" spans="1:5" x14ac:dyDescent="0.15">
      <c r="A12" t="s">
        <v>23</v>
      </c>
      <c r="B12" s="4">
        <v>55</v>
      </c>
      <c r="C12" t="s">
        <v>24</v>
      </c>
    </row>
    <row r="13" spans="1:5" x14ac:dyDescent="0.15">
      <c r="A13" t="s">
        <v>26</v>
      </c>
      <c r="B13" s="6">
        <f>1/B10/1000/(B12/100)</f>
        <v>6.2038694912654683E-3</v>
      </c>
      <c r="C13" t="s">
        <v>27</v>
      </c>
    </row>
    <row r="14" spans="1:5" x14ac:dyDescent="0.15">
      <c r="A14" t="s">
        <v>30</v>
      </c>
      <c r="B14" s="8">
        <f>B6+D11</f>
        <v>199.21624590624035</v>
      </c>
      <c r="C14" t="s">
        <v>29</v>
      </c>
      <c r="D14" s="6">
        <f>B13</f>
        <v>6.2038694912654683E-3</v>
      </c>
      <c r="E14" t="s">
        <v>25</v>
      </c>
    </row>
    <row r="15" spans="1:5" ht="100.5" customHeight="1" x14ac:dyDescent="0.15">
      <c r="B15" s="8"/>
      <c r="D15" s="6"/>
    </row>
    <row r="17" spans="1:16" x14ac:dyDescent="0.15">
      <c r="A17" s="11"/>
      <c r="B17" s="11"/>
      <c r="C17" s="11"/>
      <c r="D17" s="11" t="s">
        <v>13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15">
      <c r="A18" s="11"/>
      <c r="B18" s="11"/>
      <c r="C18" s="11"/>
      <c r="D18">
        <v>5</v>
      </c>
      <c r="E18">
        <v>8</v>
      </c>
      <c r="F18">
        <v>10</v>
      </c>
      <c r="G18">
        <v>15</v>
      </c>
      <c r="H18">
        <v>20</v>
      </c>
      <c r="I18">
        <v>25</v>
      </c>
      <c r="J18">
        <v>30</v>
      </c>
      <c r="K18">
        <v>40</v>
      </c>
      <c r="L18">
        <v>50</v>
      </c>
      <c r="M18">
        <v>60</v>
      </c>
      <c r="N18">
        <v>70</v>
      </c>
      <c r="O18">
        <v>80</v>
      </c>
      <c r="P18">
        <v>90</v>
      </c>
    </row>
    <row r="19" spans="1:16" x14ac:dyDescent="0.15">
      <c r="A19" s="11" t="s">
        <v>14</v>
      </c>
      <c r="B19">
        <v>5</v>
      </c>
      <c r="C19">
        <f t="shared" ref="C19:C24" si="0">B19*$B$7</f>
        <v>525</v>
      </c>
      <c r="D19">
        <f t="shared" ref="D19:P19" si="1">$B$6/D18+$D$14*$C19</f>
        <v>36.250965595669292</v>
      </c>
      <c r="E19">
        <f t="shared" si="1"/>
        <v>23.878240303386196</v>
      </c>
      <c r="F19">
        <f t="shared" si="1"/>
        <v>19.753998539291832</v>
      </c>
      <c r="G19">
        <f t="shared" si="1"/>
        <v>14.255009520499344</v>
      </c>
      <c r="H19">
        <f t="shared" si="1"/>
        <v>11.505515011103101</v>
      </c>
      <c r="I19">
        <f t="shared" si="1"/>
        <v>9.8558183054653554</v>
      </c>
      <c r="J19">
        <f t="shared" si="1"/>
        <v>8.7560205017068569</v>
      </c>
      <c r="K19">
        <f t="shared" si="1"/>
        <v>7.3812732470087354</v>
      </c>
      <c r="L19">
        <f t="shared" si="1"/>
        <v>6.5564248941898633</v>
      </c>
      <c r="M19">
        <f t="shared" si="1"/>
        <v>6.006525992310614</v>
      </c>
      <c r="N19">
        <f t="shared" si="1"/>
        <v>5.6137410623968655</v>
      </c>
      <c r="O19">
        <f t="shared" si="1"/>
        <v>5.3191523649615533</v>
      </c>
      <c r="P19">
        <f t="shared" si="1"/>
        <v>5.0900278225118658</v>
      </c>
    </row>
    <row r="20" spans="1:16" x14ac:dyDescent="0.15">
      <c r="A20" s="11"/>
      <c r="B20">
        <v>10</v>
      </c>
      <c r="C20">
        <f t="shared" si="0"/>
        <v>1050</v>
      </c>
      <c r="D20">
        <f t="shared" ref="D20:P20" si="2">$B$6/D18+$D$14*$C20</f>
        <v>39.507997078583664</v>
      </c>
      <c r="E20">
        <f t="shared" si="2"/>
        <v>27.135271786300567</v>
      </c>
      <c r="F20">
        <f t="shared" si="2"/>
        <v>23.011030022206203</v>
      </c>
      <c r="G20">
        <f t="shared" si="2"/>
        <v>17.512041003413714</v>
      </c>
      <c r="H20">
        <f t="shared" si="2"/>
        <v>14.762546494017471</v>
      </c>
      <c r="I20">
        <f t="shared" si="2"/>
        <v>13.112849788379727</v>
      </c>
      <c r="J20">
        <f t="shared" si="2"/>
        <v>12.013051984621228</v>
      </c>
      <c r="K20">
        <f t="shared" si="2"/>
        <v>10.638304729923107</v>
      </c>
      <c r="L20">
        <f t="shared" si="2"/>
        <v>9.8134563771042345</v>
      </c>
      <c r="M20">
        <f t="shared" si="2"/>
        <v>9.2635574752249852</v>
      </c>
      <c r="N20">
        <f t="shared" si="2"/>
        <v>8.8707725453112367</v>
      </c>
      <c r="O20">
        <f t="shared" si="2"/>
        <v>8.5761838478759245</v>
      </c>
      <c r="P20">
        <f t="shared" si="2"/>
        <v>8.347059305426237</v>
      </c>
    </row>
    <row r="21" spans="1:16" x14ac:dyDescent="0.15">
      <c r="A21" s="11"/>
      <c r="B21">
        <v>15</v>
      </c>
      <c r="C21">
        <f t="shared" si="0"/>
        <v>1575</v>
      </c>
      <c r="D21">
        <f t="shared" ref="D21:P21" si="3">$B$6/D18+$D$14*$C21</f>
        <v>42.765028561498035</v>
      </c>
      <c r="E21">
        <f t="shared" si="3"/>
        <v>30.392303269214935</v>
      </c>
      <c r="F21">
        <f t="shared" si="3"/>
        <v>26.268061505120571</v>
      </c>
      <c r="G21">
        <f t="shared" si="3"/>
        <v>20.769072486328085</v>
      </c>
      <c r="H21">
        <f t="shared" si="3"/>
        <v>18.019577976931842</v>
      </c>
      <c r="I21">
        <f t="shared" si="3"/>
        <v>16.369881271294098</v>
      </c>
      <c r="J21">
        <f t="shared" si="3"/>
        <v>15.270083467535599</v>
      </c>
      <c r="K21">
        <f t="shared" si="3"/>
        <v>13.895336212837478</v>
      </c>
      <c r="L21">
        <f t="shared" si="3"/>
        <v>13.070487860018604</v>
      </c>
      <c r="M21">
        <f t="shared" si="3"/>
        <v>12.520588958139355</v>
      </c>
      <c r="N21">
        <f t="shared" si="3"/>
        <v>12.127804028225606</v>
      </c>
      <c r="O21">
        <f t="shared" si="3"/>
        <v>11.833215330790294</v>
      </c>
      <c r="P21">
        <f t="shared" si="3"/>
        <v>11.604090788340606</v>
      </c>
    </row>
    <row r="22" spans="1:16" x14ac:dyDescent="0.15">
      <c r="A22" s="11"/>
      <c r="B22">
        <v>20</v>
      </c>
      <c r="C22">
        <f t="shared" si="0"/>
        <v>2100</v>
      </c>
      <c r="D22">
        <f t="shared" ref="D22:P22" si="4">$B$6/D18+$D$14*$C22</f>
        <v>46.022060044412406</v>
      </c>
      <c r="E22">
        <f t="shared" si="4"/>
        <v>33.649334752129306</v>
      </c>
      <c r="F22">
        <f t="shared" si="4"/>
        <v>29.525092988034942</v>
      </c>
      <c r="G22">
        <f t="shared" si="4"/>
        <v>24.026103969242456</v>
      </c>
      <c r="H22">
        <f t="shared" si="4"/>
        <v>21.276609459846213</v>
      </c>
      <c r="I22">
        <f t="shared" si="4"/>
        <v>19.626912754208469</v>
      </c>
      <c r="J22">
        <f t="shared" si="4"/>
        <v>18.52711495044997</v>
      </c>
      <c r="K22">
        <f t="shared" si="4"/>
        <v>17.152367695751849</v>
      </c>
      <c r="L22">
        <f t="shared" si="4"/>
        <v>16.327519342932973</v>
      </c>
      <c r="M22">
        <f t="shared" si="4"/>
        <v>15.777620441053726</v>
      </c>
      <c r="N22">
        <f t="shared" si="4"/>
        <v>15.384835511139977</v>
      </c>
      <c r="O22">
        <f t="shared" si="4"/>
        <v>15.090246813704665</v>
      </c>
      <c r="P22">
        <f t="shared" si="4"/>
        <v>14.861122271254978</v>
      </c>
    </row>
    <row r="23" spans="1:16" x14ac:dyDescent="0.15">
      <c r="A23" s="11"/>
      <c r="B23">
        <v>25</v>
      </c>
      <c r="C23">
        <f t="shared" si="0"/>
        <v>2625</v>
      </c>
      <c r="D23">
        <f t="shared" ref="D23:P23" si="5">$B$6/D18+$D$14*$C23</f>
        <v>49.279091527326777</v>
      </c>
      <c r="E23">
        <f t="shared" si="5"/>
        <v>36.906366235043677</v>
      </c>
      <c r="F23">
        <f t="shared" si="5"/>
        <v>32.782124470949313</v>
      </c>
      <c r="G23">
        <f t="shared" si="5"/>
        <v>27.283135452156827</v>
      </c>
      <c r="H23">
        <f t="shared" si="5"/>
        <v>24.533640942760584</v>
      </c>
      <c r="I23">
        <f t="shared" si="5"/>
        <v>22.88394423712284</v>
      </c>
      <c r="J23">
        <f t="shared" si="5"/>
        <v>21.784146433364342</v>
      </c>
      <c r="K23">
        <f t="shared" si="5"/>
        <v>20.40939917866622</v>
      </c>
      <c r="L23">
        <f t="shared" si="5"/>
        <v>19.584550825847348</v>
      </c>
      <c r="M23">
        <f t="shared" si="5"/>
        <v>19.034651923968099</v>
      </c>
      <c r="N23">
        <f t="shared" si="5"/>
        <v>18.64186699405435</v>
      </c>
      <c r="O23">
        <f t="shared" si="5"/>
        <v>18.347278296619038</v>
      </c>
      <c r="P23">
        <f t="shared" si="5"/>
        <v>18.118153754169352</v>
      </c>
    </row>
    <row r="24" spans="1:16" x14ac:dyDescent="0.15">
      <c r="A24" s="11"/>
      <c r="B24">
        <v>30</v>
      </c>
      <c r="C24">
        <f t="shared" si="0"/>
        <v>3150</v>
      </c>
      <c r="D24">
        <f t="shared" ref="D24:P24" si="6">$B$6/D18+$D$14*$C24</f>
        <v>52.536123010241141</v>
      </c>
      <c r="E24">
        <f t="shared" si="6"/>
        <v>40.163397717958048</v>
      </c>
      <c r="F24">
        <f t="shared" si="6"/>
        <v>36.039155953863684</v>
      </c>
      <c r="G24">
        <f t="shared" si="6"/>
        <v>30.540166935071198</v>
      </c>
      <c r="H24">
        <f t="shared" si="6"/>
        <v>27.790672425674956</v>
      </c>
      <c r="I24">
        <f t="shared" si="6"/>
        <v>26.140975720037208</v>
      </c>
      <c r="J24">
        <f t="shared" si="6"/>
        <v>25.041177916278709</v>
      </c>
      <c r="K24">
        <f t="shared" si="6"/>
        <v>23.666430661580588</v>
      </c>
      <c r="L24">
        <f t="shared" si="6"/>
        <v>22.841582308761716</v>
      </c>
      <c r="M24">
        <f t="shared" si="6"/>
        <v>22.291683406882466</v>
      </c>
      <c r="N24">
        <f t="shared" si="6"/>
        <v>21.898898476968718</v>
      </c>
      <c r="O24">
        <f t="shared" si="6"/>
        <v>21.604309779533406</v>
      </c>
      <c r="P24">
        <f t="shared" si="6"/>
        <v>21.37518523708372</v>
      </c>
    </row>
  </sheetData>
  <mergeCells count="3">
    <mergeCell ref="D17:P17"/>
    <mergeCell ref="A19:A24"/>
    <mergeCell ref="A17:C18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tabSelected="1" workbookViewId="0">
      <selection activeCell="B12" sqref="B12"/>
    </sheetView>
  </sheetViews>
  <sheetFormatPr defaultRowHeight="13.5" x14ac:dyDescent="0.15"/>
  <cols>
    <col min="1" max="1" width="11.625" customWidth="1"/>
    <col min="2" max="2" width="12.125" customWidth="1"/>
    <col min="3" max="3" width="10" customWidth="1"/>
  </cols>
  <sheetData>
    <row r="2" spans="1:5" x14ac:dyDescent="0.15">
      <c r="A2" t="s">
        <v>3</v>
      </c>
      <c r="B2" s="4">
        <v>80000</v>
      </c>
      <c r="C2" t="s">
        <v>4</v>
      </c>
    </row>
    <row r="3" spans="1:5" x14ac:dyDescent="0.15">
      <c r="A3" t="s">
        <v>6</v>
      </c>
      <c r="B3" s="4">
        <v>15</v>
      </c>
      <c r="C3" t="s">
        <v>7</v>
      </c>
    </row>
    <row r="4" spans="1:5" x14ac:dyDescent="0.15">
      <c r="A4" t="s">
        <v>8</v>
      </c>
      <c r="B4" s="5">
        <v>0.05</v>
      </c>
    </row>
    <row r="5" spans="1:5" x14ac:dyDescent="0.15">
      <c r="A5" t="s">
        <v>5</v>
      </c>
      <c r="B5">
        <f>B4*(1+B4)^($B3)/((1+B4)^$B3-1)</f>
        <v>9.6342287609244348E-2</v>
      </c>
    </row>
    <row r="6" spans="1:5" x14ac:dyDescent="0.15">
      <c r="A6" t="s">
        <v>9</v>
      </c>
      <c r="B6" s="7">
        <f>B2*B5/(24*365/100)</f>
        <v>87.983824300679785</v>
      </c>
      <c r="C6" t="s">
        <v>10</v>
      </c>
    </row>
    <row r="7" spans="1:5" x14ac:dyDescent="0.15">
      <c r="A7" t="s">
        <v>11</v>
      </c>
      <c r="B7">
        <v>105</v>
      </c>
      <c r="C7" t="s">
        <v>12</v>
      </c>
    </row>
    <row r="8" spans="1:5" x14ac:dyDescent="0.15">
      <c r="A8" t="s">
        <v>15</v>
      </c>
      <c r="B8">
        <v>1.0550600000000001</v>
      </c>
      <c r="C8" t="s">
        <v>16</v>
      </c>
    </row>
    <row r="9" spans="1:5" x14ac:dyDescent="0.15">
      <c r="A9" t="s">
        <v>17</v>
      </c>
      <c r="B9">
        <v>3.6</v>
      </c>
      <c r="C9" t="s">
        <v>18</v>
      </c>
    </row>
    <row r="10" spans="1:5" x14ac:dyDescent="0.15">
      <c r="A10" t="s">
        <v>19</v>
      </c>
      <c r="B10">
        <f>1*B8/B9</f>
        <v>0.29307222222222223</v>
      </c>
      <c r="C10" t="s">
        <v>20</v>
      </c>
    </row>
    <row r="11" spans="1:5" x14ac:dyDescent="0.15">
      <c r="A11" t="s">
        <v>21</v>
      </c>
      <c r="B11" s="4">
        <v>2400</v>
      </c>
      <c r="C11" t="s">
        <v>22</v>
      </c>
      <c r="D11" s="7">
        <f>B11/(24*365/100)</f>
        <v>27.397260273972606</v>
      </c>
      <c r="E11" t="s">
        <v>28</v>
      </c>
    </row>
    <row r="12" spans="1:5" x14ac:dyDescent="0.15">
      <c r="A12" t="s">
        <v>23</v>
      </c>
      <c r="B12" s="4">
        <v>40</v>
      </c>
      <c r="C12" t="s">
        <v>24</v>
      </c>
    </row>
    <row r="13" spans="1:5" x14ac:dyDescent="0.15">
      <c r="A13" t="s">
        <v>26</v>
      </c>
      <c r="B13" s="6">
        <f>1/B10/1000/(B12/100)</f>
        <v>8.5303205504900191E-3</v>
      </c>
      <c r="C13" t="s">
        <v>27</v>
      </c>
    </row>
    <row r="14" spans="1:5" x14ac:dyDescent="0.15">
      <c r="A14" t="s">
        <v>30</v>
      </c>
      <c r="B14" s="8">
        <f>B6+D11</f>
        <v>115.38108457465239</v>
      </c>
      <c r="C14" t="s">
        <v>29</v>
      </c>
      <c r="D14" s="6">
        <f>B13</f>
        <v>8.5303205504900191E-3</v>
      </c>
      <c r="E14" t="s">
        <v>25</v>
      </c>
    </row>
    <row r="15" spans="1:5" ht="100.5" customHeight="1" x14ac:dyDescent="0.15">
      <c r="B15" s="8"/>
      <c r="D15" s="6"/>
    </row>
    <row r="17" spans="1:16" x14ac:dyDescent="0.15">
      <c r="A17" s="11"/>
      <c r="B17" s="11"/>
      <c r="C17" s="11"/>
      <c r="D17" s="11" t="s">
        <v>13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15">
      <c r="A18" s="11"/>
      <c r="B18" s="11"/>
      <c r="C18" s="11"/>
      <c r="D18">
        <v>5</v>
      </c>
      <c r="E18">
        <v>8</v>
      </c>
      <c r="F18">
        <v>10</v>
      </c>
      <c r="G18">
        <v>15</v>
      </c>
      <c r="H18">
        <v>20</v>
      </c>
      <c r="I18">
        <v>25</v>
      </c>
      <c r="J18">
        <v>30</v>
      </c>
      <c r="K18">
        <v>40</v>
      </c>
      <c r="L18">
        <v>50</v>
      </c>
      <c r="M18">
        <v>60</v>
      </c>
      <c r="N18">
        <v>70</v>
      </c>
      <c r="O18">
        <v>80</v>
      </c>
      <c r="P18">
        <v>90</v>
      </c>
    </row>
    <row r="19" spans="1:16" x14ac:dyDescent="0.15">
      <c r="A19" s="11" t="s">
        <v>14</v>
      </c>
      <c r="B19">
        <v>5</v>
      </c>
      <c r="C19">
        <f t="shared" ref="C19:C24" si="0">B19*$B$7</f>
        <v>525</v>
      </c>
      <c r="D19">
        <f t="shared" ref="D19:P19" si="1">$B$6/D18+$D$14*$C19</f>
        <v>22.075183149143214</v>
      </c>
      <c r="E19">
        <f t="shared" si="1"/>
        <v>15.476396326592234</v>
      </c>
      <c r="F19">
        <f t="shared" si="1"/>
        <v>13.276800719075238</v>
      </c>
      <c r="G19">
        <f t="shared" si="1"/>
        <v>10.344006575719245</v>
      </c>
      <c r="H19">
        <f t="shared" si="1"/>
        <v>8.8776095040412493</v>
      </c>
      <c r="I19">
        <f t="shared" si="1"/>
        <v>7.9977712610344511</v>
      </c>
      <c r="J19">
        <f t="shared" si="1"/>
        <v>7.4112124323632536</v>
      </c>
      <c r="K19">
        <f t="shared" si="1"/>
        <v>6.6780138965242548</v>
      </c>
      <c r="L19">
        <f t="shared" si="1"/>
        <v>6.2380947750208557</v>
      </c>
      <c r="M19">
        <f t="shared" si="1"/>
        <v>5.944815360685257</v>
      </c>
      <c r="N19">
        <f t="shared" si="1"/>
        <v>5.7353300647312571</v>
      </c>
      <c r="O19">
        <f t="shared" si="1"/>
        <v>5.5782160927657571</v>
      </c>
      <c r="P19">
        <f t="shared" si="1"/>
        <v>5.4560163367925911</v>
      </c>
    </row>
    <row r="20" spans="1:16" x14ac:dyDescent="0.15">
      <c r="A20" s="11"/>
      <c r="B20">
        <v>10</v>
      </c>
      <c r="C20">
        <f t="shared" si="0"/>
        <v>1050</v>
      </c>
      <c r="D20">
        <f t="shared" ref="D20:P20" si="2">$B$6/D18+$D$14*$C20</f>
        <v>26.553601438150476</v>
      </c>
      <c r="E20">
        <f t="shared" si="2"/>
        <v>19.954814615599496</v>
      </c>
      <c r="F20">
        <f t="shared" si="2"/>
        <v>17.755219008082499</v>
      </c>
      <c r="G20">
        <f t="shared" si="2"/>
        <v>14.822424864726507</v>
      </c>
      <c r="H20">
        <f t="shared" si="2"/>
        <v>13.35602779304851</v>
      </c>
      <c r="I20">
        <f t="shared" si="2"/>
        <v>12.476189550041711</v>
      </c>
      <c r="J20">
        <f t="shared" si="2"/>
        <v>11.889630721370514</v>
      </c>
      <c r="K20">
        <f t="shared" si="2"/>
        <v>11.156432185531514</v>
      </c>
      <c r="L20">
        <f t="shared" si="2"/>
        <v>10.716513064028117</v>
      </c>
      <c r="M20">
        <f t="shared" si="2"/>
        <v>10.423233649692516</v>
      </c>
      <c r="N20">
        <f t="shared" si="2"/>
        <v>10.213748353738518</v>
      </c>
      <c r="O20">
        <f t="shared" si="2"/>
        <v>10.056634381773017</v>
      </c>
      <c r="P20">
        <f t="shared" si="2"/>
        <v>9.9344346257998524</v>
      </c>
    </row>
    <row r="21" spans="1:16" x14ac:dyDescent="0.15">
      <c r="A21" s="11"/>
      <c r="B21">
        <v>15</v>
      </c>
      <c r="C21">
        <f t="shared" si="0"/>
        <v>1575</v>
      </c>
      <c r="D21">
        <f t="shared" ref="D21:P21" si="3">$B$6/D18+$D$14*$C21</f>
        <v>31.032019727157735</v>
      </c>
      <c r="E21">
        <f t="shared" si="3"/>
        <v>24.433232904606754</v>
      </c>
      <c r="F21">
        <f t="shared" si="3"/>
        <v>22.233637297089757</v>
      </c>
      <c r="G21">
        <f t="shared" si="3"/>
        <v>19.300843153733766</v>
      </c>
      <c r="H21">
        <f t="shared" si="3"/>
        <v>17.83444608205577</v>
      </c>
      <c r="I21">
        <f t="shared" si="3"/>
        <v>16.954607839048972</v>
      </c>
      <c r="J21">
        <f t="shared" si="3"/>
        <v>16.368049010377771</v>
      </c>
      <c r="K21">
        <f t="shared" si="3"/>
        <v>15.634850474538773</v>
      </c>
      <c r="L21">
        <f t="shared" si="3"/>
        <v>15.194931353035376</v>
      </c>
      <c r="M21">
        <f t="shared" si="3"/>
        <v>14.901651938699775</v>
      </c>
      <c r="N21">
        <f t="shared" si="3"/>
        <v>14.692166642745777</v>
      </c>
      <c r="O21">
        <f t="shared" si="3"/>
        <v>14.535052670780276</v>
      </c>
      <c r="P21">
        <f t="shared" si="3"/>
        <v>14.412852914807111</v>
      </c>
    </row>
    <row r="22" spans="1:16" x14ac:dyDescent="0.15">
      <c r="A22" s="11"/>
      <c r="B22">
        <v>20</v>
      </c>
      <c r="C22">
        <f t="shared" si="0"/>
        <v>2100</v>
      </c>
      <c r="D22">
        <f t="shared" ref="D22:P22" si="4">$B$6/D18+$D$14*$C22</f>
        <v>35.510438016164997</v>
      </c>
      <c r="E22">
        <f t="shared" si="4"/>
        <v>28.911651193614013</v>
      </c>
      <c r="F22">
        <f t="shared" si="4"/>
        <v>26.712055586097019</v>
      </c>
      <c r="G22">
        <f t="shared" si="4"/>
        <v>23.779261442741028</v>
      </c>
      <c r="H22">
        <f t="shared" si="4"/>
        <v>22.312864371063029</v>
      </c>
      <c r="I22">
        <f t="shared" si="4"/>
        <v>21.433026128056234</v>
      </c>
      <c r="J22">
        <f t="shared" si="4"/>
        <v>20.846467299385033</v>
      </c>
      <c r="K22">
        <f t="shared" si="4"/>
        <v>20.113268763546035</v>
      </c>
      <c r="L22">
        <f t="shared" si="4"/>
        <v>19.673349642042638</v>
      </c>
      <c r="M22">
        <f t="shared" si="4"/>
        <v>19.380070227707037</v>
      </c>
      <c r="N22">
        <f t="shared" si="4"/>
        <v>19.170584931753037</v>
      </c>
      <c r="O22">
        <f t="shared" si="4"/>
        <v>19.01347095978754</v>
      </c>
      <c r="P22">
        <f t="shared" si="4"/>
        <v>18.891271203814373</v>
      </c>
    </row>
    <row r="23" spans="1:16" x14ac:dyDescent="0.15">
      <c r="A23" s="11"/>
      <c r="B23">
        <v>25</v>
      </c>
      <c r="C23">
        <f t="shared" si="0"/>
        <v>2625</v>
      </c>
      <c r="D23">
        <f t="shared" ref="D23:P23" si="5">$B$6/D18+$D$14*$C23</f>
        <v>39.988856305172256</v>
      </c>
      <c r="E23">
        <f t="shared" si="5"/>
        <v>33.390069482621271</v>
      </c>
      <c r="F23">
        <f t="shared" si="5"/>
        <v>31.190473875104278</v>
      </c>
      <c r="G23">
        <f t="shared" si="5"/>
        <v>28.257679731748286</v>
      </c>
      <c r="H23">
        <f t="shared" si="5"/>
        <v>26.791282660070287</v>
      </c>
      <c r="I23">
        <f t="shared" si="5"/>
        <v>25.911444417063493</v>
      </c>
      <c r="J23">
        <f t="shared" si="5"/>
        <v>25.324885588392291</v>
      </c>
      <c r="K23">
        <f t="shared" si="5"/>
        <v>24.591687052553294</v>
      </c>
      <c r="L23">
        <f t="shared" si="5"/>
        <v>24.151767931049896</v>
      </c>
      <c r="M23">
        <f t="shared" si="5"/>
        <v>23.858488516714296</v>
      </c>
      <c r="N23">
        <f t="shared" si="5"/>
        <v>23.649003220760296</v>
      </c>
      <c r="O23">
        <f t="shared" si="5"/>
        <v>23.491889248794799</v>
      </c>
      <c r="P23">
        <f t="shared" si="5"/>
        <v>23.369689492821632</v>
      </c>
    </row>
    <row r="24" spans="1:16" x14ac:dyDescent="0.15">
      <c r="A24" s="11"/>
      <c r="B24">
        <v>30</v>
      </c>
      <c r="C24">
        <f t="shared" si="0"/>
        <v>3150</v>
      </c>
      <c r="D24">
        <f t="shared" ref="D24:P24" si="6">$B$6/D18+$D$14*$C24</f>
        <v>44.467274594179514</v>
      </c>
      <c r="E24">
        <f t="shared" si="6"/>
        <v>37.86848777162853</v>
      </c>
      <c r="F24">
        <f t="shared" si="6"/>
        <v>35.66889216411154</v>
      </c>
      <c r="G24">
        <f t="shared" si="6"/>
        <v>32.736098020755541</v>
      </c>
      <c r="H24">
        <f t="shared" si="6"/>
        <v>31.269700949077546</v>
      </c>
      <c r="I24">
        <f t="shared" si="6"/>
        <v>30.389862706070751</v>
      </c>
      <c r="J24">
        <f t="shared" si="6"/>
        <v>29.80330387739955</v>
      </c>
      <c r="K24">
        <f t="shared" si="6"/>
        <v>29.070105341560552</v>
      </c>
      <c r="L24">
        <f t="shared" si="6"/>
        <v>28.630186220057155</v>
      </c>
      <c r="M24">
        <f t="shared" si="6"/>
        <v>28.336906805721554</v>
      </c>
      <c r="N24">
        <f t="shared" si="6"/>
        <v>28.127421509767554</v>
      </c>
      <c r="O24">
        <f t="shared" si="6"/>
        <v>27.970307537802057</v>
      </c>
      <c r="P24">
        <f t="shared" si="6"/>
        <v>27.84810778182889</v>
      </c>
    </row>
  </sheetData>
  <mergeCells count="3">
    <mergeCell ref="A17:C18"/>
    <mergeCell ref="D17:P17"/>
    <mergeCell ref="A19:A24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資本回収係数</vt:lpstr>
      <vt:lpstr>コンバインドサイクル</vt:lpstr>
      <vt:lpstr>ガスタービン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2021-01-27T11:42:57Z</dcterms:created>
  <dcterms:modified xsi:type="dcterms:W3CDTF">2021-02-12T13:07:14Z</dcterms:modified>
</cp:coreProperties>
</file>